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:\wpdata\msoffice\excel\"/>
    </mc:Choice>
  </mc:AlternateContent>
  <xr:revisionPtr revIDLastSave="0" documentId="13_ncr:1_{56E152E8-A856-4C43-88A8-855EE463B53A}" xr6:coauthVersionLast="47" xr6:coauthVersionMax="47" xr10:uidLastSave="{00000000-0000-0000-0000-000000000000}"/>
  <bookViews>
    <workbookView xWindow="-108" yWindow="-108" windowWidth="23256" windowHeight="12576" tabRatio="893" xr2:uid="{00000000-000D-0000-FFFF-FFFF00000000}"/>
  </bookViews>
  <sheets>
    <sheet name="T &amp; C ROOFING PREM" sheetId="1" r:id="rId1"/>
    <sheet name="PREM STATS" sheetId="8" r:id="rId2"/>
    <sheet name="LOGICALIS 1ST" sheetId="2" r:id="rId3"/>
    <sheet name="1ST STATS" sheetId="9" r:id="rId4"/>
    <sheet name="CHEMMYS 2ND" sheetId="3" r:id="rId5"/>
    <sheet name="2ND STATS" sheetId="10" r:id="rId6"/>
    <sheet name="KNIGHTS 3RD" sheetId="4" r:id="rId7"/>
    <sheet name="3RD STATS" sheetId="11" r:id="rId8"/>
    <sheet name="IND BILLIARDS LGE" sheetId="6" r:id="rId9"/>
    <sheet name="Gsy Press tables" sheetId="12" r:id="rId10"/>
  </sheets>
  <definedNames>
    <definedName name="_xlnm._FilterDatabase" localSheetId="3" hidden="1">'1ST STATS'!#REF!</definedName>
    <definedName name="_xlnm._FilterDatabase" localSheetId="4" hidden="1">'CHEMMYS 2ND'!$Q$2:$T$2</definedName>
    <definedName name="_xlnm._FilterDatabase" localSheetId="9" hidden="1">'Gsy Press tables'!$B$11:$I$11</definedName>
    <definedName name="_xlnm._FilterDatabase" localSheetId="6" hidden="1">'KNIGHTS 3RD'!$Q$2:$T$2</definedName>
    <definedName name="_xlnm._FilterDatabase" localSheetId="2" hidden="1">'LOGICALIS 1ST'!$Q$2:$T$2</definedName>
    <definedName name="_xlnm._FilterDatabase" localSheetId="0" hidden="1">'T &amp; C ROOFING PREM'!$Q$2:$T$2</definedName>
    <definedName name="_xlnm.Print_Area" localSheetId="4">'CHEMMYS 2ND'!$A$1:$AC$640</definedName>
    <definedName name="_xlnm.Print_Area" localSheetId="8">'IND BILLIARDS LGE'!$A$1:$T$29</definedName>
    <definedName name="_xlnm.Print_Area" localSheetId="6">'KNIGHTS 3RD'!$A$1:$AC$706</definedName>
    <definedName name="_xlnm.Print_Area" localSheetId="2">'LOGICALIS 1ST'!$A$1:$AC$658</definedName>
    <definedName name="_xlnm.Print_Area" localSheetId="0">'T &amp; C ROOFING PREM'!$A$1:$AC$915</definedName>
    <definedName name="_xlnm.Print_Titles" localSheetId="3">'1ST STATS'!$A:$C</definedName>
    <definedName name="_xlnm.Print_Titles" localSheetId="5">'2ND STATS'!$A:$C</definedName>
    <definedName name="_xlnm.Print_Titles" localSheetId="7">'3RD STATS'!$A:$C</definedName>
    <definedName name="_xlnm.Print_Titles" localSheetId="1">'PREM STATS'!$A:$C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68" i="10" l="1"/>
  <c r="W69" i="10" s="1"/>
  <c r="W57" i="10"/>
  <c r="W58" i="10" s="1"/>
  <c r="W45" i="10"/>
  <c r="W46" i="10" s="1"/>
  <c r="W33" i="10"/>
  <c r="W34" i="10" s="1"/>
  <c r="W21" i="10"/>
  <c r="W22" i="10" s="1"/>
  <c r="W10" i="10"/>
  <c r="W11" i="10" s="1"/>
  <c r="W45" i="11"/>
  <c r="W46" i="11" s="1"/>
  <c r="W66" i="11"/>
  <c r="W67" i="11" s="1"/>
  <c r="W55" i="11"/>
  <c r="W56" i="11" s="1"/>
  <c r="W11" i="11" l="1"/>
  <c r="W12" i="11" s="1"/>
  <c r="W64" i="9"/>
  <c r="W65" i="9" s="1"/>
  <c r="W21" i="9"/>
  <c r="W22" i="9" s="1"/>
  <c r="W54" i="9"/>
  <c r="W55" i="9" s="1"/>
  <c r="W43" i="9"/>
  <c r="W44" i="9" s="1"/>
  <c r="W30" i="9" l="1"/>
  <c r="W31" i="9" s="1"/>
  <c r="W11" i="9"/>
  <c r="W12" i="9" s="1"/>
  <c r="W33" i="11"/>
  <c r="W34" i="11" s="1"/>
  <c r="W22" i="11"/>
  <c r="W23" i="11" s="1"/>
  <c r="W64" i="8"/>
  <c r="W65" i="8" s="1"/>
  <c r="W54" i="8"/>
  <c r="W55" i="8" s="1"/>
  <c r="W44" i="8"/>
  <c r="W45" i="8" s="1"/>
  <c r="W33" i="8"/>
  <c r="W34" i="8" s="1"/>
  <c r="W21" i="8"/>
  <c r="W22" i="8" s="1"/>
  <c r="W11" i="8"/>
  <c r="W12" i="8" s="1"/>
  <c r="H346" i="1"/>
  <c r="F346" i="1"/>
  <c r="H341" i="1"/>
  <c r="F341" i="1"/>
  <c r="H336" i="1"/>
  <c r="F336" i="1"/>
  <c r="H346" i="2"/>
  <c r="F346" i="2"/>
  <c r="H341" i="2"/>
  <c r="F341" i="2"/>
  <c r="H336" i="2"/>
  <c r="F336" i="2"/>
  <c r="H346" i="3"/>
  <c r="F346" i="3"/>
  <c r="H341" i="3"/>
  <c r="F341" i="3"/>
  <c r="H336" i="3"/>
  <c r="F336" i="3"/>
  <c r="H346" i="4"/>
  <c r="F346" i="4"/>
  <c r="H341" i="4"/>
  <c r="F341" i="4"/>
  <c r="H336" i="4"/>
  <c r="F336" i="4"/>
  <c r="AG64" i="10"/>
  <c r="AG19" i="10"/>
  <c r="V68" i="10"/>
  <c r="V69" i="10" s="1"/>
  <c r="AG41" i="10"/>
  <c r="V45" i="10"/>
  <c r="V46" i="10" s="1"/>
  <c r="V33" i="10"/>
  <c r="V34" i="10" s="1"/>
  <c r="V21" i="10"/>
  <c r="V22" i="10" s="1"/>
  <c r="V64" i="9"/>
  <c r="V65" i="9" s="1"/>
  <c r="AG34" i="9"/>
  <c r="V43" i="9"/>
  <c r="V44" i="9" s="1"/>
  <c r="V66" i="11"/>
  <c r="V67" i="11" s="1"/>
  <c r="V22" i="11"/>
  <c r="V23" i="11" s="1"/>
  <c r="X7" i="11"/>
  <c r="Y7" i="11"/>
  <c r="AC7" i="11"/>
  <c r="AD7" i="11"/>
  <c r="AE7" i="11"/>
  <c r="AG43" i="11"/>
  <c r="V45" i="11"/>
  <c r="V46" i="11" s="1"/>
  <c r="V11" i="11"/>
  <c r="V12" i="11" s="1"/>
  <c r="V57" i="10"/>
  <c r="V58" i="10" s="1"/>
  <c r="AG6" i="10"/>
  <c r="V10" i="10"/>
  <c r="V11" i="10" s="1"/>
  <c r="Z7" i="11" l="1"/>
  <c r="AG7" i="11"/>
  <c r="AG9" i="9" l="1"/>
  <c r="AG3" i="9"/>
  <c r="AG52" i="9"/>
  <c r="AG49" i="9"/>
  <c r="V54" i="9"/>
  <c r="V55" i="9" s="1"/>
  <c r="AG26" i="9"/>
  <c r="V30" i="9"/>
  <c r="V31" i="9" s="1"/>
  <c r="V21" i="9"/>
  <c r="V22" i="9" s="1"/>
  <c r="V11" i="9"/>
  <c r="V12" i="9" s="1"/>
  <c r="V55" i="11"/>
  <c r="V56" i="11" s="1"/>
  <c r="AG31" i="11"/>
  <c r="AG26" i="11"/>
  <c r="V33" i="11"/>
  <c r="V34" i="11" s="1"/>
  <c r="AG39" i="8" l="1"/>
  <c r="AG29" i="8"/>
  <c r="AG28" i="8"/>
  <c r="AG26" i="8"/>
  <c r="V64" i="8"/>
  <c r="V65" i="8" s="1"/>
  <c r="V54" i="8"/>
  <c r="V55" i="8" s="1"/>
  <c r="V44" i="8"/>
  <c r="V45" i="8" s="1"/>
  <c r="V33" i="8"/>
  <c r="V34" i="8" s="1"/>
  <c r="V21" i="8"/>
  <c r="V22" i="8" s="1"/>
  <c r="V11" i="8"/>
  <c r="V12" i="8" s="1"/>
  <c r="H329" i="1"/>
  <c r="F329" i="1"/>
  <c r="H324" i="1"/>
  <c r="F324" i="1"/>
  <c r="H319" i="1"/>
  <c r="F319" i="1"/>
  <c r="H329" i="2"/>
  <c r="F329" i="2"/>
  <c r="H324" i="2"/>
  <c r="F324" i="2"/>
  <c r="H319" i="2"/>
  <c r="F319" i="2"/>
  <c r="H329" i="3"/>
  <c r="F329" i="3"/>
  <c r="H324" i="3"/>
  <c r="F324" i="3"/>
  <c r="H319" i="3"/>
  <c r="F319" i="3"/>
  <c r="H329" i="4"/>
  <c r="F329" i="4"/>
  <c r="H324" i="4"/>
  <c r="F324" i="4"/>
  <c r="H319" i="4"/>
  <c r="F319" i="4"/>
  <c r="U64" i="9"/>
  <c r="U65" i="9" s="1"/>
  <c r="AG4" i="9"/>
  <c r="U11" i="9"/>
  <c r="U12" i="9" s="1"/>
  <c r="AG26" i="10"/>
  <c r="U33" i="10"/>
  <c r="U34" i="10" s="1"/>
  <c r="U10" i="10"/>
  <c r="U11" i="10" s="1"/>
  <c r="AG60" i="11"/>
  <c r="AG50" i="11"/>
  <c r="AG28" i="11"/>
  <c r="U66" i="11"/>
  <c r="U67" i="11" s="1"/>
  <c r="U55" i="11"/>
  <c r="U56" i="11" s="1"/>
  <c r="U45" i="11"/>
  <c r="U46" i="11" s="1"/>
  <c r="U33" i="11"/>
  <c r="U34" i="11" s="1"/>
  <c r="U22" i="11"/>
  <c r="U23" i="11" s="1"/>
  <c r="U11" i="11"/>
  <c r="U12" i="11" s="1"/>
  <c r="U21" i="10"/>
  <c r="U22" i="10" s="1"/>
  <c r="AG63" i="10"/>
  <c r="U68" i="10"/>
  <c r="U69" i="10" s="1"/>
  <c r="U43" i="9"/>
  <c r="U44" i="9" s="1"/>
  <c r="AG27" i="9"/>
  <c r="U30" i="9"/>
  <c r="U31" i="9" s="1"/>
  <c r="U64" i="8"/>
  <c r="U65" i="8" s="1"/>
  <c r="AG17" i="8"/>
  <c r="AG15" i="8"/>
  <c r="U21" i="8"/>
  <c r="U22" i="8" s="1"/>
  <c r="AG55" i="10" l="1"/>
  <c r="AG52" i="10"/>
  <c r="U57" i="10"/>
  <c r="U58" i="10" s="1"/>
  <c r="U45" i="10"/>
  <c r="U46" i="10" s="1"/>
  <c r="U54" i="8"/>
  <c r="U55" i="8" s="1"/>
  <c r="U44" i="8"/>
  <c r="U45" i="8" s="1"/>
  <c r="H278" i="1"/>
  <c r="U33" i="8"/>
  <c r="U34" i="8" s="1"/>
  <c r="U11" i="8"/>
  <c r="U12" i="8" s="1"/>
  <c r="U54" i="9"/>
  <c r="U55" i="9" s="1"/>
  <c r="AG16" i="9"/>
  <c r="U21" i="9"/>
  <c r="U22" i="9" s="1"/>
  <c r="H312" i="1" l="1"/>
  <c r="F312" i="1"/>
  <c r="H307" i="1"/>
  <c r="F307" i="1"/>
  <c r="H302" i="1"/>
  <c r="F302" i="1"/>
  <c r="H312" i="2"/>
  <c r="F312" i="2"/>
  <c r="H307" i="2"/>
  <c r="F307" i="2"/>
  <c r="H302" i="2"/>
  <c r="F302" i="2"/>
  <c r="H312" i="3"/>
  <c r="F312" i="3"/>
  <c r="H307" i="3"/>
  <c r="F307" i="3"/>
  <c r="H302" i="3"/>
  <c r="F302" i="3"/>
  <c r="H312" i="4"/>
  <c r="F312" i="4"/>
  <c r="H307" i="4"/>
  <c r="F307" i="4"/>
  <c r="H302" i="4"/>
  <c r="F302" i="4"/>
  <c r="AG3" i="11"/>
  <c r="T68" i="10" l="1"/>
  <c r="T69" i="10" s="1"/>
  <c r="T33" i="10"/>
  <c r="T34" i="10" s="1"/>
  <c r="AG37" i="9"/>
  <c r="T43" i="9"/>
  <c r="T44" i="9" s="1"/>
  <c r="AG17" i="9"/>
  <c r="T21" i="9"/>
  <c r="T22" i="9" s="1"/>
  <c r="T45" i="11" l="1"/>
  <c r="T46" i="11" s="1"/>
  <c r="T55" i="11"/>
  <c r="T56" i="11" s="1"/>
  <c r="AG15" i="11"/>
  <c r="T22" i="11"/>
  <c r="T23" i="11" s="1"/>
  <c r="AG5" i="11" l="1"/>
  <c r="T11" i="11"/>
  <c r="T12" i="11" s="1"/>
  <c r="T66" i="11" l="1"/>
  <c r="T67" i="11" s="1"/>
  <c r="T33" i="11"/>
  <c r="T34" i="11" s="1"/>
  <c r="H295" i="4"/>
  <c r="F295" i="4"/>
  <c r="H290" i="4"/>
  <c r="F290" i="4"/>
  <c r="H285" i="4"/>
  <c r="F285" i="4"/>
  <c r="X40" i="10"/>
  <c r="Z40" i="10" s="1"/>
  <c r="Y40" i="10"/>
  <c r="AC40" i="10"/>
  <c r="AD40" i="10"/>
  <c r="AE40" i="10"/>
  <c r="T45" i="10"/>
  <c r="T46" i="10" s="1"/>
  <c r="AG8" i="10"/>
  <c r="T10" i="10"/>
  <c r="T11" i="10" s="1"/>
  <c r="AG58" i="9"/>
  <c r="AG60" i="9"/>
  <c r="T64" i="9"/>
  <c r="T65" i="9" s="1"/>
  <c r="T54" i="9"/>
  <c r="T55" i="9" s="1"/>
  <c r="T30" i="9"/>
  <c r="T31" i="9" s="1"/>
  <c r="T11" i="9"/>
  <c r="T12" i="9"/>
  <c r="H295" i="2"/>
  <c r="F295" i="2"/>
  <c r="H290" i="2"/>
  <c r="F290" i="2"/>
  <c r="H285" i="2"/>
  <c r="F285" i="2"/>
  <c r="AG16" i="8"/>
  <c r="AG49" i="8"/>
  <c r="T64" i="8"/>
  <c r="T65" i="8" s="1"/>
  <c r="T54" i="8"/>
  <c r="T55" i="8" s="1"/>
  <c r="T44" i="8"/>
  <c r="T45" i="8" s="1"/>
  <c r="T33" i="8"/>
  <c r="T34" i="8" s="1"/>
  <c r="T21" i="8"/>
  <c r="T22" i="8" s="1"/>
  <c r="T11" i="8"/>
  <c r="T12" i="8" s="1"/>
  <c r="H295" i="1"/>
  <c r="F295" i="1"/>
  <c r="H290" i="1"/>
  <c r="F290" i="1"/>
  <c r="H285" i="1"/>
  <c r="F285" i="1"/>
  <c r="AG14" i="10"/>
  <c r="T57" i="10"/>
  <c r="T58" i="10" s="1"/>
  <c r="T21" i="10"/>
  <c r="T22" i="10" s="1"/>
  <c r="H295" i="3"/>
  <c r="F295" i="3"/>
  <c r="H290" i="3"/>
  <c r="F290" i="3"/>
  <c r="H285" i="3"/>
  <c r="F285" i="3"/>
  <c r="AG18" i="9"/>
  <c r="S30" i="9"/>
  <c r="S31" i="9" s="1"/>
  <c r="S21" i="9"/>
  <c r="S22" i="9" s="1"/>
  <c r="AG50" i="10"/>
  <c r="S68" i="10"/>
  <c r="S69" i="10" s="1"/>
  <c r="S57" i="10"/>
  <c r="S58" i="10" s="1"/>
  <c r="S33" i="11"/>
  <c r="S34" i="11" s="1"/>
  <c r="S11" i="11"/>
  <c r="S12" i="11" s="1"/>
  <c r="AG40" i="10" l="1"/>
  <c r="AG38" i="10"/>
  <c r="S45" i="10"/>
  <c r="S46" i="10" s="1"/>
  <c r="S33" i="10"/>
  <c r="S34" i="10" s="1"/>
  <c r="AG15" i="10"/>
  <c r="S21" i="10"/>
  <c r="S22" i="10" s="1"/>
  <c r="S10" i="10"/>
  <c r="S11" i="10" s="1"/>
  <c r="S64" i="9" l="1"/>
  <c r="S65" i="9" s="1"/>
  <c r="S54" i="9"/>
  <c r="S55" i="9" s="1"/>
  <c r="S64" i="8"/>
  <c r="S65" i="8" s="1"/>
  <c r="S33" i="8"/>
  <c r="S34" i="8" s="1"/>
  <c r="AE6" i="9"/>
  <c r="AD6" i="9"/>
  <c r="AC6" i="9"/>
  <c r="Y6" i="9"/>
  <c r="X6" i="9"/>
  <c r="Z6" i="9" s="1"/>
  <c r="S43" i="9"/>
  <c r="S44" i="9" s="1"/>
  <c r="S11" i="9"/>
  <c r="S12" i="9" s="1"/>
  <c r="AG37" i="11"/>
  <c r="S45" i="11"/>
  <c r="S46" i="11" s="1"/>
  <c r="S22" i="11"/>
  <c r="S23" i="11" s="1"/>
  <c r="S54" i="8"/>
  <c r="S55" i="8" s="1"/>
  <c r="S21" i="8"/>
  <c r="S22" i="8" s="1"/>
  <c r="S44" i="8"/>
  <c r="S45" i="8" s="1"/>
  <c r="AG8" i="8"/>
  <c r="S11" i="8"/>
  <c r="S12" i="8" s="1"/>
  <c r="AG51" i="11"/>
  <c r="S66" i="11"/>
  <c r="S67" i="11" s="1"/>
  <c r="S55" i="11"/>
  <c r="S56" i="11" s="1"/>
  <c r="H273" i="1"/>
  <c r="F273" i="1"/>
  <c r="H268" i="1"/>
  <c r="F268" i="1"/>
  <c r="F278" i="1"/>
  <c r="H278" i="2"/>
  <c r="F278" i="2"/>
  <c r="H273" i="2"/>
  <c r="F273" i="2"/>
  <c r="H268" i="2"/>
  <c r="F268" i="2"/>
  <c r="H278" i="3"/>
  <c r="F278" i="3"/>
  <c r="H273" i="3"/>
  <c r="F273" i="3"/>
  <c r="H268" i="3"/>
  <c r="F268" i="3"/>
  <c r="H268" i="4"/>
  <c r="F268" i="4"/>
  <c r="H278" i="4"/>
  <c r="F278" i="4"/>
  <c r="H273" i="4"/>
  <c r="F273" i="4"/>
  <c r="AG17" i="10"/>
  <c r="R21" i="10"/>
  <c r="R22" i="10" s="1"/>
  <c r="AG39" i="10"/>
  <c r="R45" i="10"/>
  <c r="R46" i="10" s="1"/>
  <c r="AG51" i="10"/>
  <c r="R57" i="10"/>
  <c r="R58" i="10" s="1"/>
  <c r="R33" i="10"/>
  <c r="R34" i="10" s="1"/>
  <c r="R55" i="11"/>
  <c r="R56" i="11" s="1"/>
  <c r="R11" i="11"/>
  <c r="R12" i="11" s="1"/>
  <c r="R21" i="9"/>
  <c r="R22" i="9" s="1"/>
  <c r="R64" i="9"/>
  <c r="R65" i="9" s="1"/>
  <c r="R43" i="9"/>
  <c r="R44" i="9" s="1"/>
  <c r="AG47" i="9"/>
  <c r="R54" i="9"/>
  <c r="R55" i="9" s="1"/>
  <c r="R68" i="10"/>
  <c r="R69" i="10" s="1"/>
  <c r="AG66" i="10"/>
  <c r="AE66" i="10"/>
  <c r="AD66" i="10"/>
  <c r="AC66" i="10"/>
  <c r="Y66" i="10"/>
  <c r="X66" i="10"/>
  <c r="AG65" i="10"/>
  <c r="AE65" i="10"/>
  <c r="AD65" i="10"/>
  <c r="AC65" i="10"/>
  <c r="Y65" i="10"/>
  <c r="X65" i="10"/>
  <c r="Z65" i="10" s="1"/>
  <c r="R10" i="10"/>
  <c r="R11" i="10" s="1"/>
  <c r="R66" i="11"/>
  <c r="R67" i="11" s="1"/>
  <c r="R45" i="11"/>
  <c r="R46" i="11" s="1"/>
  <c r="R33" i="8"/>
  <c r="R34" i="8" s="1"/>
  <c r="AE27" i="8"/>
  <c r="AD27" i="8"/>
  <c r="AC27" i="8"/>
  <c r="Y27" i="8"/>
  <c r="X27" i="8"/>
  <c r="R44" i="8"/>
  <c r="R45" i="8" s="1"/>
  <c r="R30" i="9"/>
  <c r="R31" i="9" s="1"/>
  <c r="R11" i="9"/>
  <c r="R12" i="9" s="1"/>
  <c r="R33" i="11"/>
  <c r="R34" i="11" s="1"/>
  <c r="R22" i="11"/>
  <c r="R23" i="11" s="1"/>
  <c r="Z66" i="10" l="1"/>
  <c r="Z27" i="8"/>
  <c r="AG52" i="8"/>
  <c r="AG51" i="8"/>
  <c r="R64" i="8"/>
  <c r="R65" i="8" s="1"/>
  <c r="R54" i="8"/>
  <c r="R55" i="8" s="1"/>
  <c r="R21" i="8"/>
  <c r="R22" i="8" s="1"/>
  <c r="R11" i="8"/>
  <c r="R12" i="8" s="1"/>
  <c r="H261" i="1"/>
  <c r="F261" i="1"/>
  <c r="H256" i="1"/>
  <c r="F256" i="1"/>
  <c r="H251" i="1"/>
  <c r="F251" i="1"/>
  <c r="H261" i="2"/>
  <c r="F261" i="2"/>
  <c r="H256" i="2"/>
  <c r="F256" i="2"/>
  <c r="H251" i="2"/>
  <c r="F251" i="2"/>
  <c r="H261" i="3"/>
  <c r="F261" i="3"/>
  <c r="H256" i="3"/>
  <c r="F256" i="3"/>
  <c r="H251" i="3"/>
  <c r="F251" i="3"/>
  <c r="H261" i="4"/>
  <c r="F261" i="4"/>
  <c r="H256" i="4"/>
  <c r="F256" i="4"/>
  <c r="H251" i="4"/>
  <c r="F251" i="4"/>
  <c r="AG15" i="9" l="1"/>
  <c r="Q11" i="9"/>
  <c r="Q12" i="9" s="1"/>
  <c r="Q21" i="9"/>
  <c r="Q22" i="9" s="1"/>
  <c r="AG31" i="10"/>
  <c r="Q33" i="10"/>
  <c r="Q34" i="10" s="1"/>
  <c r="Q21" i="10"/>
  <c r="Q22" i="10" s="1"/>
  <c r="Q68" i="10" l="1"/>
  <c r="Q69" i="10" s="1"/>
  <c r="Q45" i="10"/>
  <c r="Q46" i="10" s="1"/>
  <c r="AG49" i="10"/>
  <c r="Q57" i="10"/>
  <c r="Q58" i="10" s="1"/>
  <c r="Q10" i="10"/>
  <c r="Q11" i="10" s="1"/>
  <c r="AG53" i="11"/>
  <c r="AG39" i="11"/>
  <c r="Q55" i="11"/>
  <c r="Q56" i="11" s="1"/>
  <c r="Q33" i="11"/>
  <c r="Q34" i="11" s="1"/>
  <c r="Q44" i="8" l="1"/>
  <c r="Q45" i="8" s="1"/>
  <c r="AE38" i="8"/>
  <c r="AD38" i="8"/>
  <c r="AC38" i="8"/>
  <c r="Y38" i="8"/>
  <c r="X38" i="8"/>
  <c r="Z38" i="8" s="1"/>
  <c r="Q21" i="8"/>
  <c r="Q22" i="8" s="1"/>
  <c r="Q64" i="9"/>
  <c r="Q65" i="9" s="1"/>
  <c r="Q43" i="9"/>
  <c r="Q44" i="9" s="1"/>
  <c r="Q45" i="11"/>
  <c r="Q46" i="11" s="1"/>
  <c r="Q11" i="11"/>
  <c r="Q12" i="11" s="1"/>
  <c r="Q33" i="8"/>
  <c r="Q34" i="8" s="1"/>
  <c r="Q54" i="8"/>
  <c r="Q55" i="8" s="1"/>
  <c r="Q64" i="8"/>
  <c r="Q65" i="8" s="1"/>
  <c r="Q11" i="8"/>
  <c r="Q12" i="8" s="1"/>
  <c r="AE30" i="8"/>
  <c r="AD30" i="8"/>
  <c r="AC30" i="8"/>
  <c r="Y30" i="8"/>
  <c r="X30" i="8"/>
  <c r="Q54" i="9"/>
  <c r="Q55" i="9" s="1"/>
  <c r="AG28" i="9"/>
  <c r="Q30" i="9"/>
  <c r="Q31" i="9" s="1"/>
  <c r="Q66" i="11"/>
  <c r="Q67" i="11" s="1"/>
  <c r="AG18" i="11"/>
  <c r="Q22" i="11"/>
  <c r="Q23" i="11" s="1"/>
  <c r="Z30" i="8" l="1"/>
  <c r="H244" i="1"/>
  <c r="F244" i="1"/>
  <c r="H239" i="1"/>
  <c r="F239" i="1"/>
  <c r="H234" i="1"/>
  <c r="F234" i="1"/>
  <c r="H244" i="2"/>
  <c r="F244" i="2"/>
  <c r="H239" i="2"/>
  <c r="F239" i="2"/>
  <c r="H234" i="2"/>
  <c r="F234" i="2"/>
  <c r="H244" i="3"/>
  <c r="F244" i="3"/>
  <c r="H239" i="3"/>
  <c r="F239" i="3"/>
  <c r="H234" i="3"/>
  <c r="F234" i="3"/>
  <c r="H244" i="4"/>
  <c r="F244" i="4"/>
  <c r="H239" i="4"/>
  <c r="F239" i="4"/>
  <c r="H234" i="4"/>
  <c r="F234" i="4"/>
  <c r="P33" i="10"/>
  <c r="P34" i="10" s="1"/>
  <c r="P10" i="10"/>
  <c r="P11" i="10" s="1"/>
  <c r="X5" i="10"/>
  <c r="Y5" i="10"/>
  <c r="AG5" i="10" s="1"/>
  <c r="AC5" i="10"/>
  <c r="AD5" i="10"/>
  <c r="AE5" i="10"/>
  <c r="P57" i="10"/>
  <c r="P58" i="10" s="1"/>
  <c r="P45" i="10"/>
  <c r="P46" i="10" s="1"/>
  <c r="Z5" i="10" l="1"/>
  <c r="P66" i="11" l="1"/>
  <c r="P67" i="11" s="1"/>
  <c r="P11" i="11"/>
  <c r="P12" i="11" s="1"/>
  <c r="P21" i="10" l="1"/>
  <c r="P22" i="10" s="1"/>
  <c r="P68" i="10"/>
  <c r="P69" i="10" s="1"/>
  <c r="P64" i="9"/>
  <c r="P65" i="9" s="1"/>
  <c r="P11" i="9"/>
  <c r="P12" i="9" s="1"/>
  <c r="P55" i="11"/>
  <c r="P56" i="11" s="1"/>
  <c r="P22" i="11"/>
  <c r="P23" i="11" s="1"/>
  <c r="P54" i="9"/>
  <c r="P55" i="9" s="1"/>
  <c r="P43" i="9"/>
  <c r="P44" i="9" s="1"/>
  <c r="P30" i="9"/>
  <c r="P31" i="9" s="1"/>
  <c r="P21" i="9"/>
  <c r="P22" i="9" s="1"/>
  <c r="AG29" i="11"/>
  <c r="P45" i="11"/>
  <c r="P46" i="11" s="1"/>
  <c r="P33" i="11"/>
  <c r="P34" i="11" s="1"/>
  <c r="P64" i="8"/>
  <c r="P65" i="8" s="1"/>
  <c r="P54" i="8"/>
  <c r="P55" i="8" s="1"/>
  <c r="P44" i="8"/>
  <c r="P45" i="8" s="1"/>
  <c r="P33" i="8"/>
  <c r="P34" i="8" s="1"/>
  <c r="P21" i="8"/>
  <c r="P22" i="8" s="1"/>
  <c r="P11" i="8"/>
  <c r="P12" i="8" s="1"/>
  <c r="AE4" i="8"/>
  <c r="AD4" i="8"/>
  <c r="AC4" i="8"/>
  <c r="Y4" i="8"/>
  <c r="X4" i="8"/>
  <c r="H227" i="1"/>
  <c r="F227" i="1"/>
  <c r="H222" i="1"/>
  <c r="F222" i="1"/>
  <c r="H217" i="1"/>
  <c r="F217" i="1"/>
  <c r="H227" i="2"/>
  <c r="F227" i="2"/>
  <c r="H222" i="2"/>
  <c r="F222" i="2"/>
  <c r="H217" i="2"/>
  <c r="F217" i="2"/>
  <c r="H227" i="3"/>
  <c r="F227" i="3"/>
  <c r="H222" i="3"/>
  <c r="F222" i="3"/>
  <c r="H217" i="3"/>
  <c r="F217" i="3"/>
  <c r="H227" i="4"/>
  <c r="F227" i="4"/>
  <c r="H222" i="4"/>
  <c r="F222" i="4"/>
  <c r="H217" i="4"/>
  <c r="F217" i="4"/>
  <c r="O43" i="9"/>
  <c r="O44" i="9" s="1"/>
  <c r="O21" i="9"/>
  <c r="O22" i="9" s="1"/>
  <c r="O21" i="10"/>
  <c r="O22" i="10" s="1"/>
  <c r="O57" i="10"/>
  <c r="O58" i="10" s="1"/>
  <c r="Z4" i="8" l="1"/>
  <c r="O66" i="11"/>
  <c r="O67" i="11" s="1"/>
  <c r="O33" i="11"/>
  <c r="O34" i="11" s="1"/>
  <c r="O68" i="10" l="1"/>
  <c r="O69" i="10" s="1"/>
  <c r="O33" i="10"/>
  <c r="O34" i="10" s="1"/>
  <c r="O45" i="10"/>
  <c r="O46" i="10" s="1"/>
  <c r="O10" i="10"/>
  <c r="O11" i="10" s="1"/>
  <c r="O55" i="11"/>
  <c r="O56" i="11" s="1"/>
  <c r="O45" i="11"/>
  <c r="O46" i="11" s="1"/>
  <c r="O54" i="9"/>
  <c r="O55" i="9" s="1"/>
  <c r="O11" i="9"/>
  <c r="O12" i="9" s="1"/>
  <c r="AG62" i="9"/>
  <c r="O64" i="9"/>
  <c r="O65" i="9" s="1"/>
  <c r="O30" i="9"/>
  <c r="O31" i="9" s="1"/>
  <c r="AG16" i="11"/>
  <c r="O22" i="11"/>
  <c r="O23" i="11" s="1"/>
  <c r="O11" i="11"/>
  <c r="O12" i="11" s="1"/>
  <c r="O64" i="8" l="1"/>
  <c r="O65" i="8" s="1"/>
  <c r="O44" i="8"/>
  <c r="O45" i="8" s="1"/>
  <c r="O21" i="8"/>
  <c r="O22" i="8" s="1"/>
  <c r="O33" i="8"/>
  <c r="O34" i="8" s="1"/>
  <c r="O54" i="8"/>
  <c r="O55" i="8" s="1"/>
  <c r="O11" i="8"/>
  <c r="O12" i="8" s="1"/>
  <c r="H210" i="1"/>
  <c r="F210" i="1"/>
  <c r="H205" i="1"/>
  <c r="F205" i="1"/>
  <c r="H200" i="1"/>
  <c r="F200" i="1"/>
  <c r="H210" i="2"/>
  <c r="F210" i="2"/>
  <c r="H205" i="2"/>
  <c r="F205" i="2"/>
  <c r="H200" i="2"/>
  <c r="F200" i="2"/>
  <c r="H210" i="3"/>
  <c r="F210" i="3"/>
  <c r="H205" i="3"/>
  <c r="F205" i="3"/>
  <c r="H200" i="3"/>
  <c r="F200" i="3"/>
  <c r="H210" i="4"/>
  <c r="F210" i="4"/>
  <c r="H205" i="4"/>
  <c r="F205" i="4"/>
  <c r="H200" i="4"/>
  <c r="F200" i="4"/>
  <c r="N66" i="11" l="1"/>
  <c r="N67" i="11" s="1"/>
  <c r="N55" i="11"/>
  <c r="N56" i="11" s="1"/>
  <c r="N33" i="11"/>
  <c r="N34" i="11" s="1"/>
  <c r="AG4" i="11"/>
  <c r="N11" i="11"/>
  <c r="N12" i="11" s="1"/>
  <c r="N21" i="10" l="1"/>
  <c r="N22" i="10" s="1"/>
  <c r="N10" i="10"/>
  <c r="N11" i="10" s="1"/>
  <c r="N45" i="10"/>
  <c r="N46" i="10" s="1"/>
  <c r="N33" i="10"/>
  <c r="N34" i="10" s="1"/>
  <c r="AE52" i="10"/>
  <c r="AD52" i="10"/>
  <c r="AC52" i="10"/>
  <c r="Y52" i="10"/>
  <c r="X52" i="10"/>
  <c r="N68" i="10"/>
  <c r="N69" i="10" s="1"/>
  <c r="N57" i="10"/>
  <c r="N58" i="10" s="1"/>
  <c r="N64" i="9"/>
  <c r="N65" i="9" s="1"/>
  <c r="N54" i="9"/>
  <c r="N55" i="9" s="1"/>
  <c r="N33" i="8"/>
  <c r="N34" i="8" s="1"/>
  <c r="N64" i="8"/>
  <c r="N65" i="8" s="1"/>
  <c r="N54" i="8"/>
  <c r="N55" i="8" s="1"/>
  <c r="N21" i="8"/>
  <c r="N22" i="8" s="1"/>
  <c r="AE35" i="9"/>
  <c r="AD35" i="9"/>
  <c r="AC35" i="9"/>
  <c r="Y35" i="9"/>
  <c r="X35" i="9"/>
  <c r="N43" i="9"/>
  <c r="N44" i="9" s="1"/>
  <c r="N11" i="9"/>
  <c r="N12" i="9" s="1"/>
  <c r="N45" i="11"/>
  <c r="N46" i="11" s="1"/>
  <c r="N22" i="11"/>
  <c r="N23" i="11" s="1"/>
  <c r="AG40" i="8"/>
  <c r="N44" i="8"/>
  <c r="N45" i="8" s="1"/>
  <c r="N11" i="8"/>
  <c r="N12" i="8" s="1"/>
  <c r="N30" i="9"/>
  <c r="N31" i="9" s="1"/>
  <c r="N21" i="9"/>
  <c r="N22" i="9" s="1"/>
  <c r="H193" i="1"/>
  <c r="F193" i="1"/>
  <c r="H188" i="1"/>
  <c r="F188" i="1"/>
  <c r="H183" i="1"/>
  <c r="F183" i="1"/>
  <c r="H193" i="2"/>
  <c r="F193" i="2"/>
  <c r="H188" i="2"/>
  <c r="F188" i="2"/>
  <c r="H183" i="2"/>
  <c r="F183" i="2"/>
  <c r="H188" i="3"/>
  <c r="F188" i="3"/>
  <c r="H193" i="3"/>
  <c r="F193" i="3"/>
  <c r="H183" i="3"/>
  <c r="F183" i="3"/>
  <c r="H193" i="4"/>
  <c r="F193" i="4"/>
  <c r="H188" i="4"/>
  <c r="F188" i="4"/>
  <c r="H183" i="4"/>
  <c r="F183" i="4"/>
  <c r="M57" i="10"/>
  <c r="M58" i="10" s="1"/>
  <c r="M33" i="10"/>
  <c r="M34" i="10" s="1"/>
  <c r="M45" i="10"/>
  <c r="M46" i="10" s="1"/>
  <c r="AG16" i="10"/>
  <c r="M21" i="10"/>
  <c r="M22" i="10" s="1"/>
  <c r="Z52" i="10" l="1"/>
  <c r="Z35" i="9"/>
  <c r="M64" i="9"/>
  <c r="M65" i="9" s="1"/>
  <c r="M21" i="9"/>
  <c r="M22" i="9" s="1"/>
  <c r="AE63" i="11" l="1"/>
  <c r="AD63" i="11"/>
  <c r="AC63" i="11"/>
  <c r="Y63" i="11"/>
  <c r="AG63" i="11" s="1"/>
  <c r="X63" i="11"/>
  <c r="M66" i="11"/>
  <c r="M67" i="11" s="1"/>
  <c r="AG42" i="11"/>
  <c r="M45" i="11"/>
  <c r="M46" i="11" s="1"/>
  <c r="M55" i="11"/>
  <c r="M56" i="11" s="1"/>
  <c r="M11" i="11"/>
  <c r="M12" i="11" s="1"/>
  <c r="M33" i="11"/>
  <c r="M34" i="11" s="1"/>
  <c r="M22" i="11"/>
  <c r="M23" i="11" s="1"/>
  <c r="M68" i="10"/>
  <c r="M69" i="10" s="1"/>
  <c r="AG7" i="10"/>
  <c r="M10" i="10"/>
  <c r="M11" i="10" s="1"/>
  <c r="M54" i="9"/>
  <c r="M55" i="9" s="1"/>
  <c r="M43" i="9"/>
  <c r="M44" i="9" s="1"/>
  <c r="F176" i="2"/>
  <c r="M30" i="9"/>
  <c r="M31" i="9" s="1"/>
  <c r="M11" i="9"/>
  <c r="M12" i="9" s="1"/>
  <c r="M64" i="8"/>
  <c r="M65" i="8" s="1"/>
  <c r="M54" i="8"/>
  <c r="M55" i="8" s="1"/>
  <c r="M44" i="8"/>
  <c r="M45" i="8" s="1"/>
  <c r="M33" i="8"/>
  <c r="M34" i="8" s="1"/>
  <c r="M21" i="8"/>
  <c r="M22" i="8" s="1"/>
  <c r="M11" i="8"/>
  <c r="M12" i="8" s="1"/>
  <c r="F166" i="1"/>
  <c r="H166" i="1"/>
  <c r="F171" i="1"/>
  <c r="H171" i="1"/>
  <c r="F176" i="1"/>
  <c r="H176" i="1"/>
  <c r="H159" i="2"/>
  <c r="F159" i="2"/>
  <c r="H154" i="2"/>
  <c r="F154" i="2"/>
  <c r="H149" i="2"/>
  <c r="F149" i="2"/>
  <c r="H159" i="3"/>
  <c r="F159" i="3"/>
  <c r="H154" i="3"/>
  <c r="F154" i="3"/>
  <c r="H149" i="3"/>
  <c r="F149" i="3"/>
  <c r="H159" i="4"/>
  <c r="F159" i="4"/>
  <c r="H154" i="4"/>
  <c r="F154" i="4"/>
  <c r="H149" i="4"/>
  <c r="F149" i="4"/>
  <c r="L68" i="10"/>
  <c r="L69" i="10" s="1"/>
  <c r="L45" i="10"/>
  <c r="L46" i="10" s="1"/>
  <c r="L21" i="10"/>
  <c r="L22" i="10" s="1"/>
  <c r="L33" i="10"/>
  <c r="L34" i="10" s="1"/>
  <c r="L57" i="10"/>
  <c r="L58" i="10" s="1"/>
  <c r="L10" i="10"/>
  <c r="L11" i="10" s="1"/>
  <c r="Z63" i="11" l="1"/>
  <c r="L64" i="9"/>
  <c r="L65" i="9" s="1"/>
  <c r="L43" i="9"/>
  <c r="L44" i="9" s="1"/>
  <c r="L66" i="11"/>
  <c r="L67" i="11" s="1"/>
  <c r="L22" i="11"/>
  <c r="L23" i="11" s="1"/>
  <c r="L45" i="11"/>
  <c r="L46" i="11" s="1"/>
  <c r="L11" i="11"/>
  <c r="L12" i="11" s="1"/>
  <c r="L21" i="9"/>
  <c r="L22" i="9" s="1"/>
  <c r="L11" i="9"/>
  <c r="L12" i="9" s="1"/>
  <c r="AG51" i="9"/>
  <c r="L54" i="9"/>
  <c r="L55" i="9" s="1"/>
  <c r="L30" i="9"/>
  <c r="L31" i="9" s="1"/>
  <c r="L64" i="8"/>
  <c r="L65" i="8" s="1"/>
  <c r="L11" i="8"/>
  <c r="L12" i="8" s="1"/>
  <c r="L55" i="11"/>
  <c r="L56" i="11" s="1"/>
  <c r="L33" i="11"/>
  <c r="L34" i="11" s="1"/>
  <c r="L44" i="8"/>
  <c r="L45" i="8" s="1"/>
  <c r="AE18" i="8"/>
  <c r="AD18" i="8"/>
  <c r="AC18" i="8"/>
  <c r="Y18" i="8"/>
  <c r="X18" i="8"/>
  <c r="L21" i="8"/>
  <c r="L22" i="8" s="1"/>
  <c r="L54" i="8"/>
  <c r="L55" i="8" s="1"/>
  <c r="AG31" i="8"/>
  <c r="L33" i="8"/>
  <c r="L34" i="8" s="1"/>
  <c r="H142" i="1"/>
  <c r="F142" i="1"/>
  <c r="H137" i="1"/>
  <c r="F137" i="1"/>
  <c r="H132" i="1"/>
  <c r="F132" i="1"/>
  <c r="H142" i="2"/>
  <c r="F142" i="2"/>
  <c r="H137" i="2"/>
  <c r="F137" i="2"/>
  <c r="H132" i="2"/>
  <c r="F132" i="2"/>
  <c r="H142" i="3"/>
  <c r="F142" i="3"/>
  <c r="H137" i="3"/>
  <c r="F137" i="3"/>
  <c r="H132" i="3"/>
  <c r="F132" i="3"/>
  <c r="H142" i="4"/>
  <c r="F142" i="4"/>
  <c r="H137" i="4"/>
  <c r="F137" i="4"/>
  <c r="H132" i="4"/>
  <c r="F132" i="4"/>
  <c r="K64" i="9"/>
  <c r="K65" i="9" s="1"/>
  <c r="K11" i="9"/>
  <c r="K12" i="9" s="1"/>
  <c r="Z18" i="8" l="1"/>
  <c r="K55" i="11"/>
  <c r="K56" i="11" s="1"/>
  <c r="K22" i="11"/>
  <c r="K23" i="11" s="1"/>
  <c r="AE30" i="10" l="1"/>
  <c r="AD30" i="10"/>
  <c r="AC30" i="10"/>
  <c r="Y30" i="10"/>
  <c r="X30" i="10"/>
  <c r="AE31" i="10"/>
  <c r="AD31" i="10"/>
  <c r="AC31" i="10"/>
  <c r="Y31" i="10"/>
  <c r="X31" i="10"/>
  <c r="K10" i="10"/>
  <c r="K11" i="10" s="1"/>
  <c r="K33" i="10"/>
  <c r="K34" i="10" s="1"/>
  <c r="Z30" i="10" l="1"/>
  <c r="Z31" i="10"/>
  <c r="K33" i="11"/>
  <c r="K34" i="11" s="1"/>
  <c r="K45" i="11"/>
  <c r="K46" i="11" s="1"/>
  <c r="K66" i="11"/>
  <c r="K67" i="11" s="1"/>
  <c r="K11" i="11"/>
  <c r="K12" i="11" s="1"/>
  <c r="K21" i="10" l="1"/>
  <c r="K22" i="10" s="1"/>
  <c r="K68" i="10"/>
  <c r="K69" i="10" s="1"/>
  <c r="K43" i="9"/>
  <c r="K44" i="9" s="1"/>
  <c r="AE40" i="9"/>
  <c r="AD40" i="9"/>
  <c r="AC40" i="9"/>
  <c r="Y40" i="9"/>
  <c r="X40" i="9"/>
  <c r="K30" i="9"/>
  <c r="K31" i="9" s="1"/>
  <c r="K64" i="8"/>
  <c r="K65" i="8" s="1"/>
  <c r="K21" i="8"/>
  <c r="K22" i="8" s="1"/>
  <c r="Z40" i="9" l="1"/>
  <c r="K11" i="8"/>
  <c r="K12" i="8" s="1"/>
  <c r="K33" i="8"/>
  <c r="K34" i="8" s="1"/>
  <c r="K54" i="8"/>
  <c r="K55" i="8" s="1"/>
  <c r="K44" i="8"/>
  <c r="K45" i="8" s="1"/>
  <c r="K54" i="9"/>
  <c r="K55" i="9" s="1"/>
  <c r="K21" i="9"/>
  <c r="K22" i="9" s="1"/>
  <c r="K57" i="10"/>
  <c r="K58" i="10" s="1"/>
  <c r="K45" i="10"/>
  <c r="K46" i="10" s="1"/>
  <c r="H125" i="1"/>
  <c r="F125" i="1"/>
  <c r="H120" i="1"/>
  <c r="F120" i="1"/>
  <c r="H115" i="1"/>
  <c r="F115" i="1"/>
  <c r="H125" i="2"/>
  <c r="F125" i="2"/>
  <c r="H120" i="2"/>
  <c r="F120" i="2"/>
  <c r="H115" i="2"/>
  <c r="F115" i="2"/>
  <c r="H125" i="3"/>
  <c r="F125" i="3"/>
  <c r="H120" i="3"/>
  <c r="F120" i="3"/>
  <c r="H115" i="3"/>
  <c r="F115" i="3"/>
  <c r="H125" i="4"/>
  <c r="F125" i="4"/>
  <c r="H120" i="4"/>
  <c r="F120" i="4"/>
  <c r="H115" i="4"/>
  <c r="F115" i="4"/>
  <c r="J64" i="9" l="1"/>
  <c r="J65" i="9" s="1"/>
  <c r="AG25" i="9"/>
  <c r="J30" i="9"/>
  <c r="J31" i="9" s="1"/>
  <c r="J22" i="11"/>
  <c r="J23" i="11" s="1"/>
  <c r="J11" i="11"/>
  <c r="J12" i="11" s="1"/>
  <c r="J33" i="8"/>
  <c r="J34" i="8" s="1"/>
  <c r="J21" i="8"/>
  <c r="J22" i="8" s="1"/>
  <c r="J54" i="9"/>
  <c r="J55" i="9" s="1"/>
  <c r="J11" i="9"/>
  <c r="J12" i="9" s="1"/>
  <c r="J45" i="10" l="1"/>
  <c r="J46" i="10" s="1"/>
  <c r="J10" i="10"/>
  <c r="J11" i="10" s="1"/>
  <c r="J45" i="11" l="1"/>
  <c r="J46" i="11"/>
  <c r="AE42" i="11"/>
  <c r="AD42" i="11"/>
  <c r="AC42" i="11"/>
  <c r="Y42" i="11"/>
  <c r="X42" i="11"/>
  <c r="J55" i="11"/>
  <c r="J56" i="11" s="1"/>
  <c r="Z42" i="11" l="1"/>
  <c r="J21" i="10"/>
  <c r="J22" i="10" s="1"/>
  <c r="J57" i="10"/>
  <c r="J58" i="10" s="1"/>
  <c r="AE41" i="9"/>
  <c r="AD41" i="9"/>
  <c r="AC41" i="9"/>
  <c r="Y41" i="9"/>
  <c r="X41" i="9"/>
  <c r="AE39" i="9"/>
  <c r="AD39" i="9"/>
  <c r="AC39" i="9"/>
  <c r="Y39" i="9"/>
  <c r="X39" i="9"/>
  <c r="J43" i="9"/>
  <c r="J44" i="9" s="1"/>
  <c r="Z39" i="9" l="1"/>
  <c r="Z41" i="9"/>
  <c r="J21" i="9" l="1"/>
  <c r="J22" i="9" s="1"/>
  <c r="J44" i="8"/>
  <c r="J45" i="8" s="1"/>
  <c r="J64" i="8"/>
  <c r="J65" i="8" s="1"/>
  <c r="J54" i="8"/>
  <c r="J55" i="8" s="1"/>
  <c r="J11" i="8"/>
  <c r="J12" i="8" s="1"/>
  <c r="J68" i="10"/>
  <c r="J69" i="10" s="1"/>
  <c r="J33" i="10"/>
  <c r="J34" i="10" s="1"/>
  <c r="J66" i="11"/>
  <c r="J67" i="11" s="1"/>
  <c r="J33" i="11"/>
  <c r="J34" i="11" s="1"/>
  <c r="H108" i="1"/>
  <c r="F108" i="1"/>
  <c r="H103" i="1"/>
  <c r="F103" i="1"/>
  <c r="H98" i="1"/>
  <c r="F98" i="1"/>
  <c r="H108" i="2"/>
  <c r="F108" i="2"/>
  <c r="H103" i="2"/>
  <c r="F103" i="2"/>
  <c r="H98" i="2"/>
  <c r="F98" i="2"/>
  <c r="H108" i="3"/>
  <c r="F108" i="3"/>
  <c r="H103" i="3"/>
  <c r="F103" i="3"/>
  <c r="H98" i="3"/>
  <c r="F98" i="3"/>
  <c r="H108" i="4"/>
  <c r="F108" i="4"/>
  <c r="H103" i="4"/>
  <c r="F103" i="4"/>
  <c r="H98" i="4"/>
  <c r="F98" i="4"/>
  <c r="I30" i="9"/>
  <c r="I31" i="9" s="1"/>
  <c r="I21" i="9"/>
  <c r="I22" i="9" s="1"/>
  <c r="I33" i="11" l="1"/>
  <c r="I34" i="11" s="1"/>
  <c r="I11" i="11"/>
  <c r="I12" i="11" s="1"/>
  <c r="AE53" i="10"/>
  <c r="AD53" i="10"/>
  <c r="AC53" i="10"/>
  <c r="Y53" i="10"/>
  <c r="AG53" i="10" s="1"/>
  <c r="X53" i="10"/>
  <c r="I68" i="10"/>
  <c r="I69" i="10" s="1"/>
  <c r="I57" i="10"/>
  <c r="I58" i="10" s="1"/>
  <c r="I45" i="10"/>
  <c r="I46" i="10" s="1"/>
  <c r="I33" i="10"/>
  <c r="I34" i="10" s="1"/>
  <c r="I21" i="10"/>
  <c r="I22" i="10" s="1"/>
  <c r="I10" i="10"/>
  <c r="I11" i="10" s="1"/>
  <c r="Z53" i="10" l="1"/>
  <c r="I66" i="11"/>
  <c r="I67" i="11" s="1"/>
  <c r="I55" i="11"/>
  <c r="I56" i="11" s="1"/>
  <c r="AG48" i="9" l="1"/>
  <c r="I64" i="9"/>
  <c r="I65" i="9" s="1"/>
  <c r="I54" i="9"/>
  <c r="I55" i="9" s="1"/>
  <c r="I43" i="9" l="1"/>
  <c r="I44" i="9" s="1"/>
  <c r="I11" i="9"/>
  <c r="I12" i="9" s="1"/>
  <c r="I45" i="11"/>
  <c r="I46" i="11" s="1"/>
  <c r="I22" i="11"/>
  <c r="I23" i="11" s="1"/>
  <c r="I11" i="8"/>
  <c r="I12" i="8" s="1"/>
  <c r="I64" i="8"/>
  <c r="I65" i="8" s="1"/>
  <c r="I54" i="8"/>
  <c r="I55" i="8" s="1"/>
  <c r="I44" i="8"/>
  <c r="I45" i="8" s="1"/>
  <c r="I33" i="8"/>
  <c r="I34" i="8" s="1"/>
  <c r="I21" i="8"/>
  <c r="I22" i="8" s="1"/>
  <c r="F22" i="11"/>
  <c r="F23" i="11" s="1"/>
  <c r="G22" i="11"/>
  <c r="G23" i="11" s="1"/>
  <c r="H22" i="11"/>
  <c r="H23" i="11" s="1"/>
  <c r="AG9" i="11"/>
  <c r="AG8" i="11"/>
  <c r="F11" i="11"/>
  <c r="F12" i="11" s="1"/>
  <c r="G11" i="11"/>
  <c r="G12" i="11" s="1"/>
  <c r="H11" i="11"/>
  <c r="H12" i="11"/>
  <c r="H30" i="4"/>
  <c r="F30" i="4"/>
  <c r="H68" i="10"/>
  <c r="H69" i="10" s="1"/>
  <c r="H57" i="10"/>
  <c r="H58" i="10" s="1"/>
  <c r="AG54" i="10"/>
  <c r="H91" i="1"/>
  <c r="F91" i="1"/>
  <c r="H86" i="1"/>
  <c r="F86" i="1"/>
  <c r="H81" i="1"/>
  <c r="F81" i="1"/>
  <c r="H91" i="2"/>
  <c r="F91" i="2"/>
  <c r="H86" i="2"/>
  <c r="F86" i="2"/>
  <c r="H81" i="2"/>
  <c r="F81" i="2"/>
  <c r="H91" i="3"/>
  <c r="F91" i="3"/>
  <c r="H86" i="3"/>
  <c r="F86" i="3"/>
  <c r="H81" i="3"/>
  <c r="F81" i="3"/>
  <c r="H76" i="3"/>
  <c r="F76" i="3"/>
  <c r="H91" i="4"/>
  <c r="F91" i="4"/>
  <c r="H86" i="4"/>
  <c r="F86" i="4"/>
  <c r="H81" i="4"/>
  <c r="F81" i="4"/>
  <c r="G57" i="10"/>
  <c r="G58" i="10" s="1"/>
  <c r="H33" i="10"/>
  <c r="H34" i="10" s="1"/>
  <c r="H55" i="11"/>
  <c r="H56" i="11" s="1"/>
  <c r="H54" i="9"/>
  <c r="H55" i="9" s="1"/>
  <c r="H43" i="9"/>
  <c r="H44" i="9" s="1"/>
  <c r="H64" i="9"/>
  <c r="H65" i="9" s="1"/>
  <c r="H21" i="9"/>
  <c r="H22" i="9" s="1"/>
  <c r="G68" i="10"/>
  <c r="G69" i="10" s="1"/>
  <c r="H10" i="10"/>
  <c r="H11" i="10" s="1"/>
  <c r="H66" i="11"/>
  <c r="H67" i="11" s="1"/>
  <c r="H45" i="11"/>
  <c r="H46" i="11" s="1"/>
  <c r="H44" i="8"/>
  <c r="H45" i="8" s="1"/>
  <c r="H33" i="8"/>
  <c r="H34" i="8" s="1"/>
  <c r="H30" i="9"/>
  <c r="H31" i="9" s="1"/>
  <c r="H11" i="9"/>
  <c r="H12" i="9" s="1"/>
  <c r="H33" i="11"/>
  <c r="H34" i="11" s="1"/>
  <c r="AE50" i="8"/>
  <c r="AD50" i="8"/>
  <c r="AC50" i="8"/>
  <c r="Y50" i="8"/>
  <c r="X50" i="8"/>
  <c r="H64" i="8"/>
  <c r="H65" i="8" s="1"/>
  <c r="H54" i="8"/>
  <c r="H55" i="8" s="1"/>
  <c r="H21" i="8"/>
  <c r="H22" i="8" s="1"/>
  <c r="H11" i="8"/>
  <c r="H12" i="8" s="1"/>
  <c r="Z50" i="8" l="1"/>
  <c r="H21" i="10"/>
  <c r="H22" i="10" s="1"/>
  <c r="H45" i="10"/>
  <c r="H46" i="10" s="1"/>
  <c r="F166" i="4"/>
  <c r="H166" i="4"/>
  <c r="F171" i="4"/>
  <c r="H171" i="4"/>
  <c r="F176" i="4"/>
  <c r="H176" i="4"/>
  <c r="F166" i="3"/>
  <c r="H166" i="3"/>
  <c r="F171" i="3"/>
  <c r="H171" i="3"/>
  <c r="F176" i="3"/>
  <c r="H176" i="3"/>
  <c r="F166" i="2"/>
  <c r="H166" i="2"/>
  <c r="F171" i="2"/>
  <c r="H171" i="2"/>
  <c r="H176" i="2"/>
  <c r="F149" i="1"/>
  <c r="H149" i="1"/>
  <c r="F154" i="1"/>
  <c r="H154" i="1"/>
  <c r="F159" i="1"/>
  <c r="H159" i="1"/>
  <c r="AG64" i="11"/>
  <c r="G66" i="11"/>
  <c r="G67" i="11" s="1"/>
  <c r="G55" i="11"/>
  <c r="G56" i="11" s="1"/>
  <c r="G45" i="11"/>
  <c r="G46" i="11" s="1"/>
  <c r="G33" i="11"/>
  <c r="G34" i="11" s="1"/>
  <c r="AG30" i="11"/>
  <c r="AE30" i="11"/>
  <c r="AD30" i="11"/>
  <c r="AC30" i="11"/>
  <c r="Y30" i="11"/>
  <c r="X30" i="11"/>
  <c r="X8" i="11"/>
  <c r="Y8" i="11"/>
  <c r="AC8" i="11"/>
  <c r="AD8" i="11"/>
  <c r="AE8" i="11"/>
  <c r="G21" i="9"/>
  <c r="G22" i="9" s="1"/>
  <c r="G11" i="9"/>
  <c r="G12" i="9" s="1"/>
  <c r="AE6" i="11"/>
  <c r="AD6" i="11"/>
  <c r="AC6" i="11"/>
  <c r="Y6" i="11"/>
  <c r="AG6" i="11" s="1"/>
  <c r="X6" i="11"/>
  <c r="E11" i="11"/>
  <c r="E12" i="11" s="1"/>
  <c r="F66" i="11"/>
  <c r="F67" i="11" s="1"/>
  <c r="F55" i="11"/>
  <c r="F56" i="11" s="1"/>
  <c r="E22" i="11"/>
  <c r="E23" i="11" s="1"/>
  <c r="F45" i="11"/>
  <c r="F46" i="11" s="1"/>
  <c r="F33" i="11"/>
  <c r="F34" i="11" s="1"/>
  <c r="E33" i="11"/>
  <c r="E34" i="11" s="1"/>
  <c r="E66" i="11"/>
  <c r="E67" i="11" s="1"/>
  <c r="E55" i="11"/>
  <c r="E56" i="11" s="1"/>
  <c r="E45" i="11"/>
  <c r="E46" i="11" s="1"/>
  <c r="Z30" i="11" l="1"/>
  <c r="Z8" i="11"/>
  <c r="Z6" i="11"/>
  <c r="G45" i="10"/>
  <c r="G46" i="10" s="1"/>
  <c r="AE42" i="10"/>
  <c r="AD42" i="10"/>
  <c r="AC42" i="10"/>
  <c r="Y42" i="10"/>
  <c r="X42" i="10"/>
  <c r="F68" i="10"/>
  <c r="F69" i="10" s="1"/>
  <c r="G33" i="10"/>
  <c r="G34" i="10" s="1"/>
  <c r="G21" i="10"/>
  <c r="G22" i="10" s="1"/>
  <c r="F57" i="10"/>
  <c r="F58" i="10" s="1"/>
  <c r="G10" i="10"/>
  <c r="G11" i="10" s="1"/>
  <c r="Z42" i="10" l="1"/>
  <c r="E57" i="10" l="1"/>
  <c r="E58" i="10" s="1"/>
  <c r="E68" i="10"/>
  <c r="E69" i="10" s="1"/>
  <c r="E45" i="10"/>
  <c r="E46" i="10" s="1"/>
  <c r="F45" i="10"/>
  <c r="F46" i="10" s="1"/>
  <c r="E33" i="10"/>
  <c r="E34" i="10" s="1"/>
  <c r="F33" i="10"/>
  <c r="F34" i="10" s="1"/>
  <c r="E21" i="10"/>
  <c r="E22" i="10" s="1"/>
  <c r="F21" i="10"/>
  <c r="F22" i="10" s="1"/>
  <c r="E10" i="10"/>
  <c r="E11" i="10" s="1"/>
  <c r="F10" i="10"/>
  <c r="F11" i="10" s="1"/>
  <c r="AE27" i="10"/>
  <c r="AD27" i="10"/>
  <c r="AC27" i="10"/>
  <c r="Y27" i="10"/>
  <c r="X27" i="10"/>
  <c r="AE29" i="10"/>
  <c r="AD29" i="10"/>
  <c r="AC29" i="10"/>
  <c r="Y29" i="10"/>
  <c r="X29" i="10"/>
  <c r="G43" i="9"/>
  <c r="G44" i="9" s="1"/>
  <c r="G64" i="9"/>
  <c r="G65" i="9" s="1"/>
  <c r="G30" i="9"/>
  <c r="G31" i="9" s="1"/>
  <c r="G54" i="9"/>
  <c r="G55" i="9" s="1"/>
  <c r="AE50" i="9"/>
  <c r="AD50" i="9"/>
  <c r="AC50" i="9"/>
  <c r="Y50" i="9"/>
  <c r="X50" i="9"/>
  <c r="AE49" i="9"/>
  <c r="AD49" i="9"/>
  <c r="AC49" i="9"/>
  <c r="Y49" i="9"/>
  <c r="X49" i="9"/>
  <c r="AE48" i="9"/>
  <c r="AD48" i="9"/>
  <c r="AC48" i="9"/>
  <c r="Y48" i="9"/>
  <c r="X48" i="9"/>
  <c r="F11" i="9"/>
  <c r="F12" i="9" s="1"/>
  <c r="F21" i="9"/>
  <c r="F22" i="9" s="1"/>
  <c r="F30" i="9"/>
  <c r="F31" i="9" s="1"/>
  <c r="F43" i="9"/>
  <c r="F44" i="9" s="1"/>
  <c r="E64" i="9"/>
  <c r="E65" i="9" s="1"/>
  <c r="F64" i="9"/>
  <c r="F65" i="9" s="1"/>
  <c r="F54" i="9"/>
  <c r="F55" i="9" s="1"/>
  <c r="E54" i="9"/>
  <c r="E55" i="9" s="1"/>
  <c r="E43" i="9"/>
  <c r="E44" i="9" s="1"/>
  <c r="E30" i="9"/>
  <c r="E31" i="9" s="1"/>
  <c r="E21" i="9"/>
  <c r="E22" i="9" s="1"/>
  <c r="E11" i="9"/>
  <c r="E12" i="9" s="1"/>
  <c r="AE5" i="9"/>
  <c r="AD5" i="9"/>
  <c r="AC5" i="9"/>
  <c r="Y5" i="9"/>
  <c r="X5" i="9"/>
  <c r="G44" i="8"/>
  <c r="G45" i="8" s="1"/>
  <c r="G21" i="8"/>
  <c r="G22" i="8" s="1"/>
  <c r="G54" i="8"/>
  <c r="G55" i="8" s="1"/>
  <c r="G33" i="8"/>
  <c r="G34" i="8" s="1"/>
  <c r="G64" i="8"/>
  <c r="G65" i="8" s="1"/>
  <c r="G11" i="8"/>
  <c r="G12" i="8" s="1"/>
  <c r="Z27" i="10" l="1"/>
  <c r="Z50" i="9"/>
  <c r="Z49" i="9"/>
  <c r="Z29" i="10"/>
  <c r="Z48" i="9"/>
  <c r="Z5" i="9"/>
  <c r="F64" i="8"/>
  <c r="F65" i="8" s="1"/>
  <c r="F54" i="8"/>
  <c r="F55" i="8" s="1"/>
  <c r="F44" i="8"/>
  <c r="F45" i="8" s="1"/>
  <c r="F33" i="8"/>
  <c r="F34" i="8" s="1"/>
  <c r="F21" i="8"/>
  <c r="F22" i="8" s="1"/>
  <c r="F11" i="8"/>
  <c r="F12" i="8" s="1"/>
  <c r="E64" i="8"/>
  <c r="E65" i="8" s="1"/>
  <c r="AE61" i="8"/>
  <c r="AD61" i="8"/>
  <c r="AC61" i="8"/>
  <c r="Y61" i="8"/>
  <c r="X61" i="8"/>
  <c r="E54" i="8"/>
  <c r="E55" i="8" s="1"/>
  <c r="E44" i="8"/>
  <c r="E45" i="8" s="1"/>
  <c r="E33" i="8"/>
  <c r="E34" i="8"/>
  <c r="E21" i="8"/>
  <c r="E22" i="8" s="1"/>
  <c r="E11" i="8"/>
  <c r="E12" i="8" s="1"/>
  <c r="F64" i="1"/>
  <c r="H64" i="1"/>
  <c r="F69" i="1"/>
  <c r="H69" i="1"/>
  <c r="F74" i="1"/>
  <c r="H74" i="1"/>
  <c r="F47" i="1"/>
  <c r="H47" i="1"/>
  <c r="F52" i="1"/>
  <c r="H52" i="1"/>
  <c r="F57" i="1"/>
  <c r="H57" i="1"/>
  <c r="H40" i="1"/>
  <c r="F40" i="1"/>
  <c r="H35" i="1"/>
  <c r="F35" i="1"/>
  <c r="H30" i="1"/>
  <c r="F30" i="1"/>
  <c r="F64" i="2"/>
  <c r="H64" i="2"/>
  <c r="F69" i="2"/>
  <c r="H69" i="2"/>
  <c r="F74" i="2"/>
  <c r="H74" i="2"/>
  <c r="F47" i="2"/>
  <c r="H47" i="2"/>
  <c r="F52" i="2"/>
  <c r="H52" i="2"/>
  <c r="F57" i="2"/>
  <c r="H57" i="2"/>
  <c r="H40" i="2"/>
  <c r="F40" i="2"/>
  <c r="H35" i="2"/>
  <c r="F35" i="2"/>
  <c r="H30" i="2"/>
  <c r="F30" i="2"/>
  <c r="F59" i="3"/>
  <c r="H59" i="3"/>
  <c r="F64" i="3"/>
  <c r="H64" i="3"/>
  <c r="F69" i="3"/>
  <c r="H69" i="3"/>
  <c r="F42" i="3"/>
  <c r="H42" i="3"/>
  <c r="F47" i="3"/>
  <c r="H47" i="3"/>
  <c r="F52" i="3"/>
  <c r="H52" i="3"/>
  <c r="H30" i="3"/>
  <c r="F30" i="3"/>
  <c r="H35" i="3"/>
  <c r="F35" i="3"/>
  <c r="H25" i="3"/>
  <c r="F25" i="3"/>
  <c r="F64" i="4"/>
  <c r="H64" i="4"/>
  <c r="F69" i="4"/>
  <c r="H69" i="4"/>
  <c r="F74" i="4"/>
  <c r="H74" i="4"/>
  <c r="F47" i="4"/>
  <c r="H47" i="4"/>
  <c r="F52" i="4"/>
  <c r="H52" i="4"/>
  <c r="F57" i="4"/>
  <c r="H57" i="4"/>
  <c r="H40" i="4"/>
  <c r="F40" i="4"/>
  <c r="H35" i="4"/>
  <c r="F35" i="4"/>
  <c r="Z61" i="8" l="1"/>
  <c r="AE52" i="11"/>
  <c r="AD52" i="11"/>
  <c r="AC52" i="11"/>
  <c r="Y52" i="11"/>
  <c r="X52" i="11"/>
  <c r="Z52" i="11" l="1"/>
  <c r="AE18" i="10" l="1"/>
  <c r="AD18" i="10"/>
  <c r="AC18" i="10"/>
  <c r="Y18" i="10"/>
  <c r="X18" i="10"/>
  <c r="AE8" i="9"/>
  <c r="AD8" i="9"/>
  <c r="AC8" i="9"/>
  <c r="Y8" i="9"/>
  <c r="X8" i="9"/>
  <c r="AE40" i="8"/>
  <c r="AD40" i="8"/>
  <c r="AC40" i="8"/>
  <c r="Y40" i="8"/>
  <c r="X40" i="8"/>
  <c r="Z40" i="8" l="1"/>
  <c r="Z8" i="9"/>
  <c r="Z18" i="10"/>
  <c r="AE7" i="8"/>
  <c r="AD7" i="8"/>
  <c r="AC7" i="8"/>
  <c r="Y7" i="8"/>
  <c r="X7" i="8"/>
  <c r="AE62" i="8"/>
  <c r="AD62" i="8"/>
  <c r="AC62" i="8"/>
  <c r="Y62" i="8"/>
  <c r="X62" i="8"/>
  <c r="AE60" i="8"/>
  <c r="AD60" i="8"/>
  <c r="AC60" i="8"/>
  <c r="Y60" i="8"/>
  <c r="X60" i="8"/>
  <c r="Z62" i="8" l="1"/>
  <c r="Z7" i="8"/>
  <c r="Z60" i="8"/>
  <c r="AE60" i="11"/>
  <c r="AD60" i="11"/>
  <c r="AC60" i="11"/>
  <c r="Y60" i="11"/>
  <c r="X60" i="11"/>
  <c r="AE61" i="11"/>
  <c r="AD61" i="11"/>
  <c r="AC61" i="11"/>
  <c r="Y61" i="11"/>
  <c r="X61" i="11"/>
  <c r="AE19" i="11"/>
  <c r="AD19" i="11"/>
  <c r="AC19" i="11"/>
  <c r="Y19" i="11"/>
  <c r="X19" i="11"/>
  <c r="Z60" i="11" l="1"/>
  <c r="Z61" i="11"/>
  <c r="Z19" i="11"/>
  <c r="AE15" i="10"/>
  <c r="AD15" i="10"/>
  <c r="AC15" i="10"/>
  <c r="Y15" i="10"/>
  <c r="X15" i="10"/>
  <c r="AE4" i="10"/>
  <c r="AD4" i="10"/>
  <c r="AC4" i="10"/>
  <c r="Y4" i="10"/>
  <c r="X4" i="10"/>
  <c r="X6" i="10"/>
  <c r="Y6" i="10"/>
  <c r="AC6" i="10"/>
  <c r="AD6" i="10"/>
  <c r="AE6" i="10"/>
  <c r="X7" i="10"/>
  <c r="Y7" i="10"/>
  <c r="AC7" i="10"/>
  <c r="AD7" i="10"/>
  <c r="AE7" i="10"/>
  <c r="Z4" i="10" l="1"/>
  <c r="Z15" i="10"/>
  <c r="Z6" i="10"/>
  <c r="Z7" i="10"/>
  <c r="AE60" i="9"/>
  <c r="AD60" i="9"/>
  <c r="AC60" i="9"/>
  <c r="Y60" i="9"/>
  <c r="X60" i="9"/>
  <c r="AE19" i="9"/>
  <c r="AD19" i="9"/>
  <c r="AC19" i="9"/>
  <c r="Y19" i="9"/>
  <c r="X19" i="9"/>
  <c r="AE17" i="8"/>
  <c r="AD17" i="8"/>
  <c r="AC17" i="8"/>
  <c r="Y17" i="8"/>
  <c r="X17" i="8"/>
  <c r="AE16" i="8"/>
  <c r="AD16" i="8"/>
  <c r="AC16" i="8"/>
  <c r="Y16" i="8"/>
  <c r="X16" i="8"/>
  <c r="AE29" i="8"/>
  <c r="AD29" i="8"/>
  <c r="AC29" i="8"/>
  <c r="Y29" i="8"/>
  <c r="X29" i="8"/>
  <c r="AE5" i="8"/>
  <c r="AD5" i="8"/>
  <c r="AC5" i="8"/>
  <c r="Y5" i="8"/>
  <c r="X5" i="8"/>
  <c r="Z17" i="8" l="1"/>
  <c r="Z29" i="8"/>
  <c r="Z5" i="8"/>
  <c r="Z16" i="8"/>
  <c r="Z60" i="9"/>
  <c r="Z19" i="9"/>
  <c r="F56" i="12" l="1"/>
  <c r="E56" i="12"/>
  <c r="D56" i="12"/>
  <c r="F59" i="12"/>
  <c r="E59" i="12"/>
  <c r="D59" i="12"/>
  <c r="F54" i="12"/>
  <c r="E54" i="12"/>
  <c r="D54" i="12"/>
  <c r="E46" i="12"/>
  <c r="D46" i="12"/>
  <c r="E48" i="12"/>
  <c r="D48" i="12"/>
  <c r="E40" i="12"/>
  <c r="D40" i="12"/>
  <c r="J19" i="6"/>
  <c r="H21" i="6"/>
  <c r="G21" i="6"/>
  <c r="C21" i="6"/>
  <c r="H24" i="6"/>
  <c r="G24" i="6"/>
  <c r="C24" i="6"/>
  <c r="J24" i="6"/>
  <c r="J21" i="6"/>
  <c r="H19" i="6"/>
  <c r="G19" i="6"/>
  <c r="C19" i="6"/>
  <c r="J10" i="6"/>
  <c r="I46" i="12" s="1"/>
  <c r="H10" i="6"/>
  <c r="G10" i="6"/>
  <c r="C10" i="6"/>
  <c r="J12" i="6"/>
  <c r="I48" i="12" s="1"/>
  <c r="H12" i="6"/>
  <c r="G12" i="6"/>
  <c r="C12" i="6"/>
  <c r="J4" i="6"/>
  <c r="I40" i="12" s="1"/>
  <c r="H4" i="6"/>
  <c r="G4" i="6"/>
  <c r="C4" i="6"/>
  <c r="AE17" i="10"/>
  <c r="AD17" i="10"/>
  <c r="AC17" i="10"/>
  <c r="Y17" i="10"/>
  <c r="X17" i="10"/>
  <c r="AE61" i="9"/>
  <c r="AD61" i="9"/>
  <c r="AC61" i="9"/>
  <c r="Y61" i="9"/>
  <c r="X61" i="9"/>
  <c r="K12" i="6" l="1"/>
  <c r="J54" i="12"/>
  <c r="C48" i="12"/>
  <c r="C54" i="12"/>
  <c r="C59" i="12"/>
  <c r="C46" i="12"/>
  <c r="J59" i="12"/>
  <c r="J56" i="12"/>
  <c r="C40" i="12"/>
  <c r="C56" i="12"/>
  <c r="H56" i="12"/>
  <c r="G56" i="12"/>
  <c r="G54" i="12"/>
  <c r="G59" i="12"/>
  <c r="H54" i="12"/>
  <c r="H59" i="12"/>
  <c r="F40" i="12"/>
  <c r="G40" i="12"/>
  <c r="F46" i="12"/>
  <c r="F48" i="12"/>
  <c r="G46" i="12"/>
  <c r="G48" i="12"/>
  <c r="I24" i="6"/>
  <c r="I19" i="6"/>
  <c r="I21" i="6"/>
  <c r="I12" i="6"/>
  <c r="I4" i="6"/>
  <c r="I10" i="6"/>
  <c r="Z17" i="10"/>
  <c r="Z61" i="9"/>
  <c r="X7" i="9"/>
  <c r="Y7" i="9"/>
  <c r="AE7" i="9"/>
  <c r="AD7" i="9"/>
  <c r="AC7" i="9"/>
  <c r="I56" i="12" l="1"/>
  <c r="I59" i="12"/>
  <c r="I54" i="12"/>
  <c r="H48" i="12"/>
  <c r="H46" i="12"/>
  <c r="H40" i="12"/>
  <c r="Z7" i="9"/>
  <c r="AE9" i="11" l="1"/>
  <c r="AD9" i="11"/>
  <c r="AC9" i="11"/>
  <c r="Y9" i="11"/>
  <c r="X9" i="11"/>
  <c r="Z9" i="11" l="1"/>
  <c r="X54" i="10" l="1"/>
  <c r="Y54" i="10"/>
  <c r="AC54" i="10"/>
  <c r="AD54" i="10"/>
  <c r="AE54" i="10"/>
  <c r="X64" i="10"/>
  <c r="Y64" i="10"/>
  <c r="AC64" i="10"/>
  <c r="AD64" i="10"/>
  <c r="AE64" i="10"/>
  <c r="Z54" i="10" l="1"/>
  <c r="Z64" i="10"/>
  <c r="AE55" i="10" l="1"/>
  <c r="AD55" i="10"/>
  <c r="AC55" i="10"/>
  <c r="Y55" i="10"/>
  <c r="X55" i="10"/>
  <c r="Z55" i="10" l="1"/>
  <c r="AE16" i="9" l="1"/>
  <c r="AD16" i="9"/>
  <c r="AC16" i="9"/>
  <c r="Y16" i="9"/>
  <c r="X16" i="9"/>
  <c r="Z16" i="9" l="1"/>
  <c r="AE51" i="10" l="1"/>
  <c r="AD51" i="10"/>
  <c r="AC51" i="10"/>
  <c r="Y51" i="10"/>
  <c r="X51" i="10"/>
  <c r="Z51" i="10" l="1"/>
  <c r="AE19" i="10" l="1"/>
  <c r="AD19" i="10"/>
  <c r="AC19" i="10"/>
  <c r="Y19" i="10"/>
  <c r="X19" i="10"/>
  <c r="Z19" i="10" l="1"/>
  <c r="AE40" i="11" l="1"/>
  <c r="AD40" i="11"/>
  <c r="AC40" i="11"/>
  <c r="Y40" i="11"/>
  <c r="AG40" i="11" s="1"/>
  <c r="X40" i="11"/>
  <c r="Z40" i="11" l="1"/>
  <c r="AE52" i="8"/>
  <c r="AD52" i="8"/>
  <c r="AC52" i="8"/>
  <c r="Y52" i="8"/>
  <c r="X52" i="8"/>
  <c r="Z52" i="8" l="1"/>
  <c r="AE43" i="10" l="1"/>
  <c r="AD43" i="10"/>
  <c r="AC43" i="10"/>
  <c r="Y43" i="10"/>
  <c r="X43" i="10"/>
  <c r="Z43" i="10" l="1"/>
  <c r="H13" i="4" l="1"/>
  <c r="AE29" i="11" l="1"/>
  <c r="AD29" i="11"/>
  <c r="AC29" i="11"/>
  <c r="Y29" i="11"/>
  <c r="X29" i="11"/>
  <c r="Z29" i="11" l="1"/>
  <c r="AE28" i="8"/>
  <c r="AD28" i="8"/>
  <c r="AC28" i="8"/>
  <c r="Y28" i="8"/>
  <c r="X28" i="8"/>
  <c r="AE6" i="8"/>
  <c r="AD6" i="8"/>
  <c r="AC6" i="8"/>
  <c r="Y6" i="8"/>
  <c r="X6" i="8"/>
  <c r="X52" i="9"/>
  <c r="Y52" i="9"/>
  <c r="AC52" i="9"/>
  <c r="AD52" i="9"/>
  <c r="AE52" i="9"/>
  <c r="Z28" i="8" l="1"/>
  <c r="Z6" i="8"/>
  <c r="Z52" i="9"/>
  <c r="AE41" i="8" l="1"/>
  <c r="AD41" i="8"/>
  <c r="AC41" i="8"/>
  <c r="Y41" i="8"/>
  <c r="X41" i="8"/>
  <c r="X19" i="8"/>
  <c r="Y19" i="8"/>
  <c r="AC19" i="8"/>
  <c r="AD19" i="8"/>
  <c r="AE19" i="8"/>
  <c r="Z41" i="8" l="1"/>
  <c r="Z19" i="8"/>
  <c r="AE26" i="9"/>
  <c r="AD26" i="9"/>
  <c r="AC26" i="9"/>
  <c r="Y26" i="9"/>
  <c r="X26" i="9"/>
  <c r="Z26" i="9" l="1"/>
  <c r="AE9" i="9"/>
  <c r="AD9" i="9"/>
  <c r="AC9" i="9"/>
  <c r="Y9" i="9"/>
  <c r="X9" i="9"/>
  <c r="AE4" i="9"/>
  <c r="AD4" i="9"/>
  <c r="AC4" i="9"/>
  <c r="Y4" i="9"/>
  <c r="X4" i="9"/>
  <c r="AE3" i="9"/>
  <c r="AD3" i="9"/>
  <c r="AC3" i="9"/>
  <c r="Y3" i="9"/>
  <c r="X3" i="9"/>
  <c r="Z3" i="9" l="1"/>
  <c r="Z9" i="9"/>
  <c r="Z4" i="9"/>
  <c r="X49" i="10" l="1"/>
  <c r="Y49" i="10"/>
  <c r="AC49" i="10"/>
  <c r="AD49" i="10"/>
  <c r="AE49" i="10"/>
  <c r="Z49" i="10" l="1"/>
  <c r="AE15" i="11"/>
  <c r="AD15" i="11"/>
  <c r="AC15" i="11"/>
  <c r="Y15" i="11"/>
  <c r="X15" i="11"/>
  <c r="AE18" i="11"/>
  <c r="AD18" i="11"/>
  <c r="AC18" i="11"/>
  <c r="Y18" i="11"/>
  <c r="X18" i="11"/>
  <c r="AE20" i="11"/>
  <c r="AD20" i="11"/>
  <c r="AC20" i="11"/>
  <c r="Y20" i="11"/>
  <c r="AG20" i="11" s="1"/>
  <c r="X20" i="11"/>
  <c r="AE31" i="11"/>
  <c r="AD31" i="11"/>
  <c r="AC31" i="11"/>
  <c r="Y31" i="11"/>
  <c r="X31" i="11"/>
  <c r="H18" i="4"/>
  <c r="F18" i="4"/>
  <c r="Z18" i="11" l="1"/>
  <c r="Z15" i="11"/>
  <c r="Z20" i="11"/>
  <c r="Z31" i="11"/>
  <c r="AE16" i="11" l="1"/>
  <c r="AD16" i="11"/>
  <c r="AC16" i="11"/>
  <c r="Y16" i="11"/>
  <c r="X16" i="11"/>
  <c r="Z16" i="11" l="1"/>
  <c r="AE38" i="9"/>
  <c r="AD38" i="9"/>
  <c r="AC38" i="9"/>
  <c r="Y38" i="9"/>
  <c r="X38" i="9"/>
  <c r="AE63" i="10"/>
  <c r="AD63" i="10"/>
  <c r="AC63" i="10"/>
  <c r="Y63" i="10"/>
  <c r="X63" i="10"/>
  <c r="Z38" i="9" l="1"/>
  <c r="Z63" i="10"/>
  <c r="AE27" i="9" l="1"/>
  <c r="AD27" i="9"/>
  <c r="AC27" i="9"/>
  <c r="Y27" i="9"/>
  <c r="X27" i="9"/>
  <c r="Z27" i="9" l="1"/>
  <c r="AE51" i="9"/>
  <c r="AD51" i="9"/>
  <c r="AC51" i="9"/>
  <c r="Y51" i="9"/>
  <c r="X51" i="9"/>
  <c r="Z51" i="9" l="1"/>
  <c r="E58" i="12" l="1"/>
  <c r="E55" i="12"/>
  <c r="E60" i="12"/>
  <c r="E57" i="12"/>
  <c r="E53" i="12"/>
  <c r="E52" i="12"/>
  <c r="E51" i="12"/>
  <c r="F51" i="12"/>
  <c r="H23" i="1" l="1"/>
  <c r="F23" i="1"/>
  <c r="H18" i="1"/>
  <c r="F18" i="1"/>
  <c r="H13" i="1"/>
  <c r="F13" i="1"/>
  <c r="H23" i="2"/>
  <c r="F23" i="2"/>
  <c r="H18" i="2"/>
  <c r="F18" i="2"/>
  <c r="H13" i="2"/>
  <c r="F13" i="2"/>
  <c r="H18" i="3"/>
  <c r="F18" i="3"/>
  <c r="H13" i="3"/>
  <c r="F13" i="3"/>
  <c r="H23" i="4"/>
  <c r="F23" i="4"/>
  <c r="F13" i="4"/>
  <c r="AE41" i="11" l="1"/>
  <c r="AD41" i="11"/>
  <c r="AC41" i="11"/>
  <c r="Y41" i="11"/>
  <c r="X41" i="11"/>
  <c r="Z41" i="11" l="1"/>
  <c r="X59" i="8" l="1"/>
  <c r="X28" i="9"/>
  <c r="X18" i="9"/>
  <c r="F60" i="12" l="1"/>
  <c r="D60" i="12"/>
  <c r="F57" i="12"/>
  <c r="D57" i="12"/>
  <c r="E45" i="12"/>
  <c r="D45" i="12"/>
  <c r="AE42" i="8"/>
  <c r="AD42" i="8"/>
  <c r="AC42" i="8"/>
  <c r="Y42" i="8"/>
  <c r="X42" i="8"/>
  <c r="AE51" i="8"/>
  <c r="AD51" i="8"/>
  <c r="AC51" i="8"/>
  <c r="Y51" i="8"/>
  <c r="X51" i="8"/>
  <c r="AE8" i="8"/>
  <c r="AD8" i="8"/>
  <c r="AC8" i="8"/>
  <c r="Y8" i="8"/>
  <c r="X8" i="8"/>
  <c r="AE47" i="9"/>
  <c r="AD47" i="9"/>
  <c r="AC47" i="9"/>
  <c r="Y47" i="9"/>
  <c r="X47" i="9"/>
  <c r="AE37" i="9"/>
  <c r="AD37" i="9"/>
  <c r="AC37" i="9"/>
  <c r="Y37" i="9"/>
  <c r="X37" i="9"/>
  <c r="AE36" i="9"/>
  <c r="AD36" i="9"/>
  <c r="AC36" i="9"/>
  <c r="Y36" i="9"/>
  <c r="AG36" i="9" s="1"/>
  <c r="X36" i="9"/>
  <c r="AE34" i="9"/>
  <c r="AD34" i="9"/>
  <c r="AC34" i="9"/>
  <c r="Y34" i="9"/>
  <c r="X34" i="9"/>
  <c r="Z37" i="9" l="1"/>
  <c r="Z34" i="9"/>
  <c r="Z51" i="8"/>
  <c r="Z42" i="8"/>
  <c r="Z8" i="8"/>
  <c r="Z47" i="9"/>
  <c r="Z36" i="9"/>
  <c r="X16" i="10"/>
  <c r="AE41" i="10"/>
  <c r="AD41" i="10"/>
  <c r="AC41" i="10"/>
  <c r="Y41" i="10"/>
  <c r="X41" i="10"/>
  <c r="AE39" i="10"/>
  <c r="AD39" i="10"/>
  <c r="AC39" i="10"/>
  <c r="Y39" i="10"/>
  <c r="X39" i="10"/>
  <c r="AE38" i="10"/>
  <c r="AD38" i="10"/>
  <c r="AC38" i="10"/>
  <c r="Y38" i="10"/>
  <c r="X38" i="10"/>
  <c r="AE37" i="10"/>
  <c r="AD37" i="10"/>
  <c r="AC37" i="10"/>
  <c r="Y37" i="10"/>
  <c r="X37" i="10"/>
  <c r="AE8" i="10"/>
  <c r="AD8" i="10"/>
  <c r="AC8" i="10"/>
  <c r="Y8" i="10"/>
  <c r="X8" i="10"/>
  <c r="AE3" i="10"/>
  <c r="AD3" i="10"/>
  <c r="AC3" i="10"/>
  <c r="Y3" i="10"/>
  <c r="X3" i="10"/>
  <c r="AE53" i="11"/>
  <c r="AD53" i="11"/>
  <c r="AC53" i="11"/>
  <c r="Y53" i="11"/>
  <c r="X53" i="11"/>
  <c r="AE51" i="11"/>
  <c r="AD51" i="11"/>
  <c r="AC51" i="11"/>
  <c r="Y51" i="11"/>
  <c r="X51" i="11"/>
  <c r="AE50" i="11"/>
  <c r="AD50" i="11"/>
  <c r="AC50" i="11"/>
  <c r="Y50" i="11"/>
  <c r="X50" i="11"/>
  <c r="AE49" i="11"/>
  <c r="AD49" i="11"/>
  <c r="AC49" i="11"/>
  <c r="Y49" i="11"/>
  <c r="X49" i="11"/>
  <c r="AE38" i="11"/>
  <c r="AD38" i="11"/>
  <c r="AC38" i="11"/>
  <c r="Y38" i="11"/>
  <c r="AG38" i="11" s="1"/>
  <c r="X38" i="11"/>
  <c r="AE26" i="11"/>
  <c r="AD26" i="11"/>
  <c r="AC26" i="11"/>
  <c r="Y26" i="11"/>
  <c r="X26" i="11"/>
  <c r="J9" i="6"/>
  <c r="I45" i="12" s="1"/>
  <c r="H9" i="6"/>
  <c r="G9" i="6"/>
  <c r="C9" i="6"/>
  <c r="K9" i="6" s="1"/>
  <c r="J11" i="6"/>
  <c r="H11" i="6"/>
  <c r="G11" i="6"/>
  <c r="C11" i="6"/>
  <c r="G5" i="6"/>
  <c r="G17" i="6"/>
  <c r="K11" i="6" l="1"/>
  <c r="K10" i="6"/>
  <c r="C45" i="12"/>
  <c r="Z37" i="10"/>
  <c r="Z3" i="10"/>
  <c r="Z39" i="10"/>
  <c r="Z49" i="11"/>
  <c r="Z41" i="10"/>
  <c r="Z38" i="10"/>
  <c r="Z8" i="10"/>
  <c r="Z51" i="11"/>
  <c r="Z50" i="11"/>
  <c r="Z53" i="11"/>
  <c r="Z38" i="11"/>
  <c r="Z26" i="11"/>
  <c r="I11" i="6"/>
  <c r="I9" i="6"/>
  <c r="AE62" i="11" l="1"/>
  <c r="AD62" i="11"/>
  <c r="AC62" i="11"/>
  <c r="Y62" i="11"/>
  <c r="X62" i="11"/>
  <c r="Z62" i="11" l="1"/>
  <c r="C22" i="6" l="1"/>
  <c r="C16" i="6"/>
  <c r="C57" i="12" l="1"/>
  <c r="AE17" i="9"/>
  <c r="AD17" i="9"/>
  <c r="AC17" i="9"/>
  <c r="Y17" i="9"/>
  <c r="X17" i="9"/>
  <c r="Z17" i="9" l="1"/>
  <c r="AC28" i="9" l="1"/>
  <c r="AD28" i="9"/>
  <c r="AE28" i="9"/>
  <c r="Y3" i="11" l="1"/>
  <c r="X3" i="11"/>
  <c r="D66" i="11"/>
  <c r="D67" i="11" s="1"/>
  <c r="AE64" i="11"/>
  <c r="AD64" i="11"/>
  <c r="AC64" i="11"/>
  <c r="Y64" i="11"/>
  <c r="X64" i="11"/>
  <c r="AE59" i="11"/>
  <c r="AD59" i="11"/>
  <c r="AC59" i="11"/>
  <c r="Y59" i="11"/>
  <c r="X59" i="11"/>
  <c r="AE31" i="8"/>
  <c r="AD31" i="8"/>
  <c r="AC31" i="8"/>
  <c r="Y31" i="8"/>
  <c r="X31" i="8"/>
  <c r="Z3" i="11" l="1"/>
  <c r="Z59" i="11"/>
  <c r="Z64" i="11"/>
  <c r="X65" i="11"/>
  <c r="Z31" i="8"/>
  <c r="K8" i="4" l="1"/>
  <c r="J8" i="4"/>
  <c r="H8" i="4"/>
  <c r="M8" i="4"/>
  <c r="L8" i="4"/>
  <c r="G8" i="4"/>
  <c r="F8" i="4"/>
  <c r="E8" i="4"/>
  <c r="D54" i="8" l="1"/>
  <c r="D55" i="8" s="1"/>
  <c r="Y28" i="9" l="1"/>
  <c r="Z28" i="9" l="1"/>
  <c r="D22" i="11" l="1"/>
  <c r="D23" i="11" s="1"/>
  <c r="D44" i="8" l="1"/>
  <c r="D45" i="8" s="1"/>
  <c r="AE39" i="8"/>
  <c r="AD39" i="8"/>
  <c r="AC39" i="8"/>
  <c r="Y39" i="8"/>
  <c r="X39" i="8"/>
  <c r="AE37" i="8"/>
  <c r="AD37" i="8"/>
  <c r="AC37" i="8"/>
  <c r="Y37" i="8"/>
  <c r="X37" i="8"/>
  <c r="D21" i="8"/>
  <c r="D22" i="8" s="1"/>
  <c r="AE15" i="8"/>
  <c r="AD15" i="8"/>
  <c r="AC15" i="8"/>
  <c r="Y15" i="8"/>
  <c r="X15" i="8"/>
  <c r="Z39" i="8" l="1"/>
  <c r="Z15" i="8"/>
  <c r="Z37" i="8"/>
  <c r="X43" i="8"/>
  <c r="X20" i="8"/>
  <c r="AE15" i="9" l="1"/>
  <c r="AD15" i="9"/>
  <c r="AC15" i="9"/>
  <c r="Y15" i="9"/>
  <c r="X15" i="9"/>
  <c r="AE25" i="9"/>
  <c r="AD25" i="9"/>
  <c r="AC25" i="9"/>
  <c r="Y25" i="9"/>
  <c r="X25" i="9"/>
  <c r="AE62" i="9"/>
  <c r="AD62" i="9"/>
  <c r="AC62" i="9"/>
  <c r="Y62" i="9"/>
  <c r="X62" i="9"/>
  <c r="AE59" i="9"/>
  <c r="AD59" i="9"/>
  <c r="AC59" i="9"/>
  <c r="Y59" i="9"/>
  <c r="X59" i="9"/>
  <c r="AE58" i="9"/>
  <c r="AD58" i="9"/>
  <c r="AC58" i="9"/>
  <c r="Y58" i="9"/>
  <c r="X58" i="9"/>
  <c r="Z15" i="9" l="1"/>
  <c r="Z59" i="9"/>
  <c r="Z25" i="9"/>
  <c r="Z58" i="9"/>
  <c r="Z62" i="9"/>
  <c r="X28" i="10"/>
  <c r="AE61" i="10"/>
  <c r="AD61" i="10"/>
  <c r="AC61" i="10"/>
  <c r="Y61" i="10"/>
  <c r="X61" i="10"/>
  <c r="AE62" i="10"/>
  <c r="AD62" i="10"/>
  <c r="AC62" i="10"/>
  <c r="Y62" i="10"/>
  <c r="X62" i="10"/>
  <c r="Z62" i="10" l="1"/>
  <c r="Z61" i="10"/>
  <c r="AE16" i="10"/>
  <c r="AD16" i="10"/>
  <c r="AC16" i="10"/>
  <c r="Y16" i="10"/>
  <c r="Z16" i="10" l="1"/>
  <c r="AE50" i="10"/>
  <c r="AD50" i="10"/>
  <c r="AC50" i="10"/>
  <c r="Y50" i="10"/>
  <c r="X50" i="10"/>
  <c r="AE28" i="10"/>
  <c r="AD28" i="10"/>
  <c r="AC28" i="10"/>
  <c r="Y28" i="10"/>
  <c r="AE26" i="10"/>
  <c r="AD26" i="10"/>
  <c r="AC26" i="10"/>
  <c r="Y26" i="10"/>
  <c r="X26" i="10"/>
  <c r="AE25" i="10"/>
  <c r="AD25" i="10"/>
  <c r="AC25" i="10"/>
  <c r="Y25" i="10"/>
  <c r="X25" i="10"/>
  <c r="AE14" i="10"/>
  <c r="AD14" i="10"/>
  <c r="AC14" i="10"/>
  <c r="Y14" i="10"/>
  <c r="X14" i="10"/>
  <c r="Z14" i="10" l="1"/>
  <c r="Z28" i="10"/>
  <c r="Z50" i="10"/>
  <c r="Z25" i="10"/>
  <c r="Z26" i="10"/>
  <c r="D55" i="11" l="1"/>
  <c r="D56" i="11" s="1"/>
  <c r="D45" i="11"/>
  <c r="D46" i="11" s="1"/>
  <c r="AC27" i="11"/>
  <c r="AD27" i="11"/>
  <c r="AE27" i="11"/>
  <c r="AC28" i="11"/>
  <c r="AD28" i="11"/>
  <c r="AE28" i="11"/>
  <c r="X27" i="11"/>
  <c r="Y27" i="11"/>
  <c r="X28" i="11"/>
  <c r="Y28" i="11"/>
  <c r="D33" i="11"/>
  <c r="D34" i="11" s="1"/>
  <c r="Z28" i="11" l="1"/>
  <c r="Z27" i="11"/>
  <c r="X32" i="11"/>
  <c r="D64" i="8"/>
  <c r="D65" i="8" s="1"/>
  <c r="L6" i="4" l="1"/>
  <c r="N8" i="4"/>
  <c r="I8" i="4"/>
  <c r="O8" i="4"/>
  <c r="D8" i="4"/>
  <c r="J6" i="4"/>
  <c r="E6" i="4"/>
  <c r="H6" i="4"/>
  <c r="G6" i="4"/>
  <c r="K6" i="4"/>
  <c r="F6" i="4"/>
  <c r="M6" i="4"/>
  <c r="D51" i="12"/>
  <c r="F58" i="12"/>
  <c r="D58" i="12"/>
  <c r="F53" i="12"/>
  <c r="D53" i="12"/>
  <c r="E42" i="12"/>
  <c r="D42" i="12"/>
  <c r="E44" i="12"/>
  <c r="D44" i="12"/>
  <c r="E47" i="12"/>
  <c r="D47" i="12"/>
  <c r="J20" i="6"/>
  <c r="H20" i="6"/>
  <c r="G20" i="6"/>
  <c r="C20" i="6"/>
  <c r="J25" i="6"/>
  <c r="H25" i="6"/>
  <c r="G25" i="6"/>
  <c r="C25" i="6"/>
  <c r="J17" i="6"/>
  <c r="H17" i="6"/>
  <c r="C17" i="6"/>
  <c r="J23" i="6"/>
  <c r="H23" i="6"/>
  <c r="G23" i="6"/>
  <c r="C23" i="6"/>
  <c r="J8" i="6"/>
  <c r="I44" i="12" s="1"/>
  <c r="H8" i="6"/>
  <c r="G8" i="6"/>
  <c r="C8" i="6"/>
  <c r="C3" i="6"/>
  <c r="C6" i="6"/>
  <c r="C7" i="6"/>
  <c r="K25" i="6" l="1"/>
  <c r="K23" i="6"/>
  <c r="K24" i="6"/>
  <c r="C60" i="12"/>
  <c r="J58" i="12"/>
  <c r="J60" i="12"/>
  <c r="I47" i="12"/>
  <c r="G60" i="12"/>
  <c r="H60" i="12"/>
  <c r="F45" i="12"/>
  <c r="G45" i="12"/>
  <c r="C42" i="12"/>
  <c r="N6" i="4"/>
  <c r="C47" i="12"/>
  <c r="C44" i="12"/>
  <c r="C58" i="12"/>
  <c r="C51" i="12"/>
  <c r="I17" i="6"/>
  <c r="I20" i="6"/>
  <c r="I8" i="6"/>
  <c r="I23" i="6"/>
  <c r="I25" i="6"/>
  <c r="I60" i="12" l="1"/>
  <c r="H45" i="12"/>
  <c r="F55" i="12" l="1"/>
  <c r="D55" i="12"/>
  <c r="F52" i="12"/>
  <c r="D52" i="12"/>
  <c r="E43" i="12"/>
  <c r="D43" i="12"/>
  <c r="E41" i="12"/>
  <c r="D41" i="12"/>
  <c r="E39" i="12"/>
  <c r="D39" i="12"/>
  <c r="D11" i="11" l="1"/>
  <c r="D12" i="11" s="1"/>
  <c r="D68" i="10" l="1"/>
  <c r="D69" i="10" s="1"/>
  <c r="D57" i="10"/>
  <c r="D58" i="10" s="1"/>
  <c r="D33" i="10"/>
  <c r="D34" i="10" s="1"/>
  <c r="D21" i="10"/>
  <c r="D22" i="10" s="1"/>
  <c r="D45" i="10"/>
  <c r="D46" i="10" s="1"/>
  <c r="D10" i="10"/>
  <c r="D11" i="10" s="1"/>
  <c r="D6" i="4" l="1"/>
  <c r="D21" i="9"/>
  <c r="D22" i="9" s="1"/>
  <c r="D54" i="9"/>
  <c r="D55" i="9" s="1"/>
  <c r="D30" i="9"/>
  <c r="D31" i="9" s="1"/>
  <c r="D43" i="9"/>
  <c r="D44" i="9" s="1"/>
  <c r="D11" i="9"/>
  <c r="D12" i="9" s="1"/>
  <c r="D64" i="9"/>
  <c r="D65" i="9" s="1"/>
  <c r="D33" i="8" l="1"/>
  <c r="D34" i="8" s="1"/>
  <c r="D11" i="8"/>
  <c r="D12" i="8" s="1"/>
  <c r="AE9" i="8" l="1"/>
  <c r="AD9" i="8"/>
  <c r="AC9" i="8"/>
  <c r="AE3" i="8"/>
  <c r="AD3" i="8"/>
  <c r="AC3" i="8"/>
  <c r="Y9" i="8"/>
  <c r="AG9" i="8" s="1"/>
  <c r="X9" i="8"/>
  <c r="Y3" i="8"/>
  <c r="X3" i="8"/>
  <c r="AE49" i="8"/>
  <c r="AD49" i="8"/>
  <c r="AC49" i="8"/>
  <c r="Y49" i="8"/>
  <c r="X49" i="8"/>
  <c r="AE48" i="8"/>
  <c r="AD48" i="8"/>
  <c r="AC48" i="8"/>
  <c r="Y48" i="8"/>
  <c r="AG48" i="8" s="1"/>
  <c r="X48" i="8"/>
  <c r="Z9" i="8" l="1"/>
  <c r="Z3" i="8"/>
  <c r="X53" i="8"/>
  <c r="X42" i="9"/>
  <c r="X63" i="9"/>
  <c r="X67" i="10"/>
  <c r="M3" i="3" s="1"/>
  <c r="X56" i="10"/>
  <c r="X32" i="10"/>
  <c r="X20" i="10"/>
  <c r="X44" i="10"/>
  <c r="X9" i="10"/>
  <c r="Z49" i="8"/>
  <c r="Z48" i="8"/>
  <c r="R36" i="3" l="1"/>
  <c r="T36" i="3"/>
  <c r="R38" i="3"/>
  <c r="T38" i="3"/>
  <c r="R35" i="3"/>
  <c r="T35" i="3"/>
  <c r="T30" i="3"/>
  <c r="R30" i="3"/>
  <c r="R31" i="3"/>
  <c r="T31" i="3"/>
  <c r="T32" i="3"/>
  <c r="R32" i="3"/>
  <c r="T37" i="3"/>
  <c r="T40" i="3"/>
  <c r="R40" i="3"/>
  <c r="R37" i="3"/>
  <c r="R28" i="3"/>
  <c r="T28" i="3"/>
  <c r="T3" i="3"/>
  <c r="R3" i="3"/>
  <c r="K5" i="3"/>
  <c r="T33" i="3"/>
  <c r="R33" i="3"/>
  <c r="T14" i="3"/>
  <c r="R14" i="3"/>
  <c r="R4" i="3"/>
  <c r="T4" i="3"/>
  <c r="R25" i="3"/>
  <c r="T25" i="3"/>
  <c r="T6" i="3"/>
  <c r="R6" i="3"/>
  <c r="T8" i="3"/>
  <c r="R8" i="3"/>
  <c r="F8" i="3"/>
  <c r="T27" i="3"/>
  <c r="R27" i="3"/>
  <c r="R29" i="3"/>
  <c r="T29" i="3"/>
  <c r="T7" i="3"/>
  <c r="R7" i="3"/>
  <c r="R20" i="3"/>
  <c r="T20" i="3"/>
  <c r="T17" i="3"/>
  <c r="R17" i="3"/>
  <c r="T12" i="3"/>
  <c r="R12" i="3"/>
  <c r="T26" i="3"/>
  <c r="R26" i="3"/>
  <c r="R5" i="3"/>
  <c r="T5" i="3"/>
  <c r="M3" i="2"/>
  <c r="M7" i="3"/>
  <c r="T23" i="3"/>
  <c r="R23" i="3"/>
  <c r="E8" i="2"/>
  <c r="T18" i="3"/>
  <c r="T9" i="3"/>
  <c r="R9" i="3"/>
  <c r="R18" i="3"/>
  <c r="E6" i="3"/>
  <c r="T39" i="3"/>
  <c r="R39" i="3"/>
  <c r="L4" i="3"/>
  <c r="T21" i="3"/>
  <c r="R21" i="3"/>
  <c r="J4" i="3"/>
  <c r="F3" i="2"/>
  <c r="H5" i="3"/>
  <c r="K8" i="3"/>
  <c r="E3" i="3"/>
  <c r="F3" i="3"/>
  <c r="F6" i="3"/>
  <c r="H6" i="3"/>
  <c r="M4" i="3"/>
  <c r="E8" i="3"/>
  <c r="K7" i="3"/>
  <c r="G7" i="3"/>
  <c r="F7" i="3"/>
  <c r="J8" i="2"/>
  <c r="F8" i="2"/>
  <c r="M8" i="2"/>
  <c r="H8" i="2"/>
  <c r="L8" i="2"/>
  <c r="G8" i="2"/>
  <c r="K8" i="2"/>
  <c r="G3" i="2"/>
  <c r="L3" i="3"/>
  <c r="J3" i="3"/>
  <c r="G3" i="3"/>
  <c r="K3" i="3"/>
  <c r="H3" i="3"/>
  <c r="J8" i="3"/>
  <c r="H8" i="3"/>
  <c r="L8" i="3"/>
  <c r="G8" i="3"/>
  <c r="M8" i="3"/>
  <c r="K6" i="3"/>
  <c r="L6" i="3"/>
  <c r="M6" i="3"/>
  <c r="G6" i="3"/>
  <c r="J6" i="3"/>
  <c r="F5" i="3"/>
  <c r="M5" i="3"/>
  <c r="J5" i="3"/>
  <c r="G5" i="3"/>
  <c r="L5" i="3"/>
  <c r="G4" i="3"/>
  <c r="F4" i="3"/>
  <c r="H4" i="3"/>
  <c r="K4" i="3"/>
  <c r="J7" i="3"/>
  <c r="L7" i="3"/>
  <c r="H3" i="2"/>
  <c r="E3" i="2"/>
  <c r="E5" i="3"/>
  <c r="E4" i="3"/>
  <c r="H7" i="3"/>
  <c r="E7" i="3"/>
  <c r="J3" i="1"/>
  <c r="M3" i="1"/>
  <c r="H3" i="1"/>
  <c r="L3" i="1"/>
  <c r="F3" i="1"/>
  <c r="K3" i="1"/>
  <c r="G3" i="1"/>
  <c r="E3" i="1"/>
  <c r="F8" i="1"/>
  <c r="H8" i="1"/>
  <c r="E8" i="1"/>
  <c r="G8" i="1"/>
  <c r="M8" i="1"/>
  <c r="L8" i="1"/>
  <c r="K8" i="1"/>
  <c r="J8" i="1"/>
  <c r="M5" i="1"/>
  <c r="L5" i="1"/>
  <c r="K5" i="1"/>
  <c r="J5" i="1"/>
  <c r="H5" i="1"/>
  <c r="G5" i="1"/>
  <c r="F5" i="1"/>
  <c r="E5" i="1"/>
  <c r="S36" i="3" l="1"/>
  <c r="S38" i="3"/>
  <c r="S35" i="3"/>
  <c r="S30" i="3"/>
  <c r="S31" i="3"/>
  <c r="S32" i="3"/>
  <c r="S37" i="3"/>
  <c r="S40" i="3"/>
  <c r="S28" i="3"/>
  <c r="S3" i="3"/>
  <c r="S33" i="3"/>
  <c r="S14" i="3"/>
  <c r="S4" i="3"/>
  <c r="S25" i="3"/>
  <c r="S6" i="3"/>
  <c r="S8" i="3"/>
  <c r="S27" i="3"/>
  <c r="S29" i="3"/>
  <c r="S7" i="3"/>
  <c r="S20" i="3"/>
  <c r="S17" i="3"/>
  <c r="S12" i="3"/>
  <c r="S26" i="3"/>
  <c r="O3" i="1"/>
  <c r="S5" i="3"/>
  <c r="S23" i="3"/>
  <c r="D26" i="12"/>
  <c r="E24" i="12"/>
  <c r="E23" i="12"/>
  <c r="G22" i="12"/>
  <c r="G25" i="12"/>
  <c r="S18" i="3"/>
  <c r="S9" i="3"/>
  <c r="D5" i="12"/>
  <c r="S39" i="3"/>
  <c r="F26" i="12"/>
  <c r="N4" i="3"/>
  <c r="S21" i="3"/>
  <c r="G24" i="12"/>
  <c r="D22" i="12"/>
  <c r="E21" i="12"/>
  <c r="G21" i="12"/>
  <c r="G26" i="12"/>
  <c r="F25" i="12"/>
  <c r="F21" i="12"/>
  <c r="D23" i="12"/>
  <c r="E25" i="12"/>
  <c r="O5" i="1"/>
  <c r="O8" i="1"/>
  <c r="F5" i="12"/>
  <c r="E5" i="12"/>
  <c r="O8" i="2"/>
  <c r="I8" i="2"/>
  <c r="N8" i="2"/>
  <c r="D8" i="2"/>
  <c r="AA35" i="9" s="1"/>
  <c r="O3" i="3"/>
  <c r="N7" i="3"/>
  <c r="F22" i="12"/>
  <c r="N3" i="3"/>
  <c r="I3" i="3"/>
  <c r="D3" i="3"/>
  <c r="E22" i="12"/>
  <c r="D8" i="3"/>
  <c r="G23" i="12"/>
  <c r="F23" i="12"/>
  <c r="O8" i="3"/>
  <c r="N8" i="3"/>
  <c r="I8" i="3"/>
  <c r="N6" i="3"/>
  <c r="D6" i="3"/>
  <c r="D21" i="12"/>
  <c r="I6" i="3"/>
  <c r="O6" i="3"/>
  <c r="D25" i="12"/>
  <c r="N5" i="3"/>
  <c r="F24" i="12"/>
  <c r="D24" i="12"/>
  <c r="E26" i="12"/>
  <c r="E3" i="12"/>
  <c r="F3" i="12"/>
  <c r="D3" i="12"/>
  <c r="I3" i="2"/>
  <c r="O5" i="3"/>
  <c r="I5" i="3"/>
  <c r="D5" i="3"/>
  <c r="I4" i="3"/>
  <c r="D4" i="3"/>
  <c r="O4" i="3"/>
  <c r="I7" i="3"/>
  <c r="N5" i="1"/>
  <c r="N8" i="1"/>
  <c r="N3" i="1"/>
  <c r="D3" i="1"/>
  <c r="I3" i="1"/>
  <c r="D8" i="1"/>
  <c r="I8" i="1"/>
  <c r="D5" i="1"/>
  <c r="I5" i="1"/>
  <c r="X4" i="11"/>
  <c r="Y4" i="11"/>
  <c r="AC4" i="11"/>
  <c r="AD4" i="11"/>
  <c r="AE4" i="11"/>
  <c r="X5" i="11"/>
  <c r="Y5" i="11"/>
  <c r="AC5" i="11"/>
  <c r="AD5" i="11"/>
  <c r="AE5" i="11"/>
  <c r="AE17" i="11"/>
  <c r="AD17" i="11"/>
  <c r="AC17" i="11"/>
  <c r="Y17" i="11"/>
  <c r="X17" i="11"/>
  <c r="AA5" i="10" l="1"/>
  <c r="AA65" i="10"/>
  <c r="AA4" i="10"/>
  <c r="AA63" i="10"/>
  <c r="AA62" i="10"/>
  <c r="AA61" i="10"/>
  <c r="Z17" i="11"/>
  <c r="Z5" i="11"/>
  <c r="Z4" i="11"/>
  <c r="I21" i="12"/>
  <c r="I26" i="12"/>
  <c r="C3" i="12"/>
  <c r="C5" i="12"/>
  <c r="H26" i="12"/>
  <c r="C23" i="12"/>
  <c r="C21" i="12"/>
  <c r="C26" i="12"/>
  <c r="X54" i="11"/>
  <c r="H25" i="12"/>
  <c r="H23" i="12"/>
  <c r="H22" i="12"/>
  <c r="H21" i="12"/>
  <c r="H24" i="12"/>
  <c r="P8" i="3"/>
  <c r="X21" i="11"/>
  <c r="J7" i="4" l="1"/>
  <c r="F7" i="4"/>
  <c r="M7" i="4"/>
  <c r="L5" i="4"/>
  <c r="L7" i="4"/>
  <c r="K7" i="4"/>
  <c r="G7" i="4"/>
  <c r="H7" i="4"/>
  <c r="E7" i="4"/>
  <c r="M5" i="4"/>
  <c r="F5" i="4"/>
  <c r="G5" i="4"/>
  <c r="J5" i="4"/>
  <c r="H5" i="4"/>
  <c r="K5" i="4"/>
  <c r="E5" i="4"/>
  <c r="G6" i="6"/>
  <c r="C39" i="12"/>
  <c r="C5" i="6"/>
  <c r="C43" i="12"/>
  <c r="D34" i="12" l="1"/>
  <c r="F33" i="12"/>
  <c r="D33" i="12"/>
  <c r="G33" i="12"/>
  <c r="E33" i="12"/>
  <c r="E34" i="12"/>
  <c r="F34" i="12"/>
  <c r="G34" i="12"/>
  <c r="C41" i="12"/>
  <c r="N7" i="4"/>
  <c r="O7" i="4"/>
  <c r="D7" i="4"/>
  <c r="AA7" i="11" s="1"/>
  <c r="I7" i="4"/>
  <c r="N5" i="4"/>
  <c r="D5" i="4"/>
  <c r="I5" i="4"/>
  <c r="O5" i="4"/>
  <c r="I34" i="12" l="1"/>
  <c r="C33" i="12"/>
  <c r="C34" i="12"/>
  <c r="H34" i="12"/>
  <c r="H3" i="6" l="1"/>
  <c r="G3" i="6"/>
  <c r="C18" i="6"/>
  <c r="H22" i="6"/>
  <c r="H16" i="6"/>
  <c r="H18" i="6"/>
  <c r="G22" i="6"/>
  <c r="G16" i="6"/>
  <c r="G18" i="6"/>
  <c r="H5" i="6"/>
  <c r="H6" i="6"/>
  <c r="H7" i="6"/>
  <c r="G7" i="6"/>
  <c r="C53" i="12" l="1"/>
  <c r="H57" i="12"/>
  <c r="G57" i="12"/>
  <c r="C55" i="12"/>
  <c r="C52" i="12"/>
  <c r="G53" i="12"/>
  <c r="G58" i="12"/>
  <c r="G51" i="12"/>
  <c r="H58" i="12"/>
  <c r="H51" i="12"/>
  <c r="H53" i="12"/>
  <c r="F47" i="12"/>
  <c r="F44" i="12"/>
  <c r="F42" i="12"/>
  <c r="G44" i="12"/>
  <c r="G47" i="12"/>
  <c r="G42" i="12"/>
  <c r="G43" i="12"/>
  <c r="G41" i="12"/>
  <c r="F43" i="12"/>
  <c r="F41" i="12"/>
  <c r="G55" i="12"/>
  <c r="H55" i="12"/>
  <c r="G52" i="12"/>
  <c r="H52" i="12"/>
  <c r="F39" i="12"/>
  <c r="G39" i="12"/>
  <c r="AE43" i="11" l="1"/>
  <c r="AD43" i="11"/>
  <c r="AC43" i="11"/>
  <c r="Y43" i="11"/>
  <c r="X43" i="11"/>
  <c r="Z43" i="11" l="1"/>
  <c r="AE58" i="8"/>
  <c r="AD58" i="8"/>
  <c r="AC58" i="8"/>
  <c r="Y58" i="8"/>
  <c r="X58" i="8"/>
  <c r="AE59" i="8"/>
  <c r="AD59" i="8"/>
  <c r="AC59" i="8"/>
  <c r="Y59" i="8"/>
  <c r="AE26" i="8"/>
  <c r="AD26" i="8"/>
  <c r="AC26" i="8"/>
  <c r="Y26" i="8"/>
  <c r="X26" i="8"/>
  <c r="X63" i="8" l="1"/>
  <c r="Z26" i="8"/>
  <c r="Z58" i="8"/>
  <c r="Z59" i="8"/>
  <c r="G4" i="1" l="1"/>
  <c r="H4" i="1"/>
  <c r="K4" i="1"/>
  <c r="M4" i="1"/>
  <c r="E4" i="1"/>
  <c r="L4" i="1"/>
  <c r="F4" i="1"/>
  <c r="J4" i="1"/>
  <c r="O4" i="1" l="1"/>
  <c r="D4" i="1"/>
  <c r="I4" i="1"/>
  <c r="N4" i="1"/>
  <c r="AA49" i="8" l="1"/>
  <c r="AA51" i="8"/>
  <c r="AA52" i="8"/>
  <c r="AA48" i="8"/>
  <c r="AE18" i="9"/>
  <c r="AD18" i="9"/>
  <c r="AC18" i="9"/>
  <c r="Y18" i="9"/>
  <c r="X20" i="9" l="1"/>
  <c r="X10" i="9"/>
  <c r="Z18" i="9"/>
  <c r="M5" i="2" l="1"/>
  <c r="G5" i="2"/>
  <c r="J5" i="2"/>
  <c r="K5" i="2"/>
  <c r="E5" i="2"/>
  <c r="F5" i="2"/>
  <c r="L5" i="2"/>
  <c r="H5" i="2"/>
  <c r="H7" i="2"/>
  <c r="G7" i="2"/>
  <c r="M7" i="2"/>
  <c r="K7" i="2"/>
  <c r="F7" i="2"/>
  <c r="J7" i="2"/>
  <c r="L7" i="2"/>
  <c r="E7" i="2"/>
  <c r="O5" i="2" l="1"/>
  <c r="N5" i="2"/>
  <c r="D5" i="2"/>
  <c r="I5" i="2"/>
  <c r="N7" i="2"/>
  <c r="O7" i="2"/>
  <c r="I7" i="2"/>
  <c r="D7" i="2"/>
  <c r="I6" i="4" l="1"/>
  <c r="H33" i="12" s="1"/>
  <c r="O6" i="4"/>
  <c r="D35" i="12"/>
  <c r="E35" i="12"/>
  <c r="I33" i="12" l="1"/>
  <c r="F35" i="12"/>
  <c r="E32" i="12"/>
  <c r="D32" i="12"/>
  <c r="F32" i="12"/>
  <c r="G32" i="12"/>
  <c r="C35" i="12" l="1"/>
  <c r="I32" i="12"/>
  <c r="C32" i="12"/>
  <c r="H32" i="12"/>
  <c r="J22" i="6"/>
  <c r="K22" i="6" s="1"/>
  <c r="I22" i="6"/>
  <c r="J18" i="6"/>
  <c r="K17" i="6" s="1"/>
  <c r="J16" i="6"/>
  <c r="K16" i="6" s="1"/>
  <c r="J5" i="6"/>
  <c r="I5" i="6"/>
  <c r="J3" i="6"/>
  <c r="I3" i="6"/>
  <c r="J6" i="6"/>
  <c r="J7" i="6"/>
  <c r="K6" i="6" s="1"/>
  <c r="AE3" i="11"/>
  <c r="AD3" i="11"/>
  <c r="AC3" i="11"/>
  <c r="AE39" i="11"/>
  <c r="AD39" i="11"/>
  <c r="AC39" i="11"/>
  <c r="Y39" i="11"/>
  <c r="X39" i="11"/>
  <c r="AE37" i="11"/>
  <c r="AD37" i="11"/>
  <c r="AC37" i="11"/>
  <c r="Y37" i="11"/>
  <c r="X37" i="11"/>
  <c r="AE25" i="8"/>
  <c r="AD25" i="8"/>
  <c r="AC25" i="8"/>
  <c r="Y25" i="8"/>
  <c r="X25" i="8"/>
  <c r="K4" i="6" l="1"/>
  <c r="K3" i="6"/>
  <c r="K20" i="6"/>
  <c r="K18" i="6"/>
  <c r="K21" i="6"/>
  <c r="K19" i="6"/>
  <c r="K7" i="6"/>
  <c r="K8" i="6"/>
  <c r="K5" i="6"/>
  <c r="J51" i="12"/>
  <c r="J53" i="12"/>
  <c r="I57" i="12"/>
  <c r="J57" i="12"/>
  <c r="X10" i="8"/>
  <c r="I42" i="12"/>
  <c r="Z37" i="11"/>
  <c r="Z39" i="11"/>
  <c r="H41" i="12"/>
  <c r="H39" i="12"/>
  <c r="I43" i="12"/>
  <c r="I39" i="12"/>
  <c r="J52" i="12"/>
  <c r="J55" i="12"/>
  <c r="I41" i="12"/>
  <c r="X10" i="11"/>
  <c r="X32" i="8"/>
  <c r="X53" i="9"/>
  <c r="X29" i="9"/>
  <c r="X44" i="11"/>
  <c r="R19" i="3"/>
  <c r="Z25" i="8"/>
  <c r="I7" i="6"/>
  <c r="I16" i="6"/>
  <c r="I18" i="6"/>
  <c r="I6" i="6"/>
  <c r="T25" i="4" l="1"/>
  <c r="T33" i="4"/>
  <c r="R33" i="4"/>
  <c r="R30" i="2"/>
  <c r="T30" i="2"/>
  <c r="R31" i="1"/>
  <c r="T31" i="1"/>
  <c r="T32" i="1"/>
  <c r="R32" i="1"/>
  <c r="T35" i="1"/>
  <c r="R35" i="1"/>
  <c r="T28" i="1"/>
  <c r="R28" i="1"/>
  <c r="T35" i="4"/>
  <c r="R35" i="4"/>
  <c r="R25" i="4"/>
  <c r="R32" i="2"/>
  <c r="T32" i="2"/>
  <c r="T31" i="2"/>
  <c r="R31" i="2"/>
  <c r="R35" i="2"/>
  <c r="T35" i="2"/>
  <c r="T38" i="4"/>
  <c r="R38" i="4"/>
  <c r="R32" i="4"/>
  <c r="R27" i="4"/>
  <c r="T27" i="4"/>
  <c r="T32" i="4"/>
  <c r="R37" i="4"/>
  <c r="T37" i="4"/>
  <c r="R33" i="2"/>
  <c r="T34" i="2"/>
  <c r="R34" i="2"/>
  <c r="R29" i="2"/>
  <c r="T33" i="2"/>
  <c r="T29" i="2"/>
  <c r="R33" i="1"/>
  <c r="T33" i="1"/>
  <c r="T30" i="4"/>
  <c r="R30" i="4"/>
  <c r="T28" i="2"/>
  <c r="R28" i="2"/>
  <c r="T29" i="1"/>
  <c r="T27" i="1"/>
  <c r="R27" i="1"/>
  <c r="R29" i="1"/>
  <c r="R6" i="2"/>
  <c r="T6" i="2"/>
  <c r="T7" i="1"/>
  <c r="R10" i="4"/>
  <c r="R7" i="1"/>
  <c r="R26" i="4"/>
  <c r="E7" i="1"/>
  <c r="T5" i="1"/>
  <c r="R5" i="1"/>
  <c r="T8" i="2"/>
  <c r="R8" i="2"/>
  <c r="T31" i="4"/>
  <c r="R31" i="4"/>
  <c r="T3" i="4"/>
  <c r="R3" i="4"/>
  <c r="R3" i="2"/>
  <c r="T3" i="2"/>
  <c r="T21" i="2"/>
  <c r="R21" i="2"/>
  <c r="T17" i="2"/>
  <c r="R17" i="2"/>
  <c r="T9" i="2"/>
  <c r="R9" i="2"/>
  <c r="T4" i="2"/>
  <c r="R4" i="2"/>
  <c r="T25" i="2"/>
  <c r="R25" i="2"/>
  <c r="T27" i="2"/>
  <c r="R27" i="2"/>
  <c r="T26" i="4"/>
  <c r="T30" i="1"/>
  <c r="R30" i="1"/>
  <c r="R12" i="1"/>
  <c r="T12" i="1"/>
  <c r="T25" i="1"/>
  <c r="R25" i="1"/>
  <c r="R6" i="4"/>
  <c r="T10" i="4"/>
  <c r="T34" i="1"/>
  <c r="R34" i="1"/>
  <c r="R16" i="4"/>
  <c r="T16" i="4"/>
  <c r="T6" i="4"/>
  <c r="R19" i="1"/>
  <c r="T19" i="1"/>
  <c r="T7" i="2"/>
  <c r="R7" i="2"/>
  <c r="T5" i="2"/>
  <c r="R5" i="2"/>
  <c r="R15" i="1"/>
  <c r="T15" i="1"/>
  <c r="T11" i="2"/>
  <c r="R11" i="2"/>
  <c r="R18" i="1"/>
  <c r="T18" i="1"/>
  <c r="J7" i="1"/>
  <c r="T13" i="1"/>
  <c r="R13" i="1"/>
  <c r="R3" i="1"/>
  <c r="T3" i="1"/>
  <c r="T4" i="1"/>
  <c r="K7" i="1"/>
  <c r="H7" i="1"/>
  <c r="L7" i="1"/>
  <c r="G7" i="1"/>
  <c r="M7" i="1"/>
  <c r="F7" i="1"/>
  <c r="R4" i="1"/>
  <c r="T21" i="1"/>
  <c r="R21" i="1"/>
  <c r="R18" i="2"/>
  <c r="T18" i="2"/>
  <c r="R15" i="2"/>
  <c r="T15" i="2"/>
  <c r="F4" i="4"/>
  <c r="H4" i="4"/>
  <c r="T19" i="4"/>
  <c r="T7" i="4"/>
  <c r="T34" i="4"/>
  <c r="T11" i="4"/>
  <c r="R11" i="4"/>
  <c r="R7" i="4"/>
  <c r="R19" i="4"/>
  <c r="R34" i="4"/>
  <c r="G4" i="4"/>
  <c r="E8" i="12"/>
  <c r="F8" i="12"/>
  <c r="D8" i="12"/>
  <c r="R5" i="4"/>
  <c r="R17" i="4"/>
  <c r="R36" i="4"/>
  <c r="R20" i="4"/>
  <c r="R28" i="4"/>
  <c r="R13" i="4"/>
  <c r="R22" i="4"/>
  <c r="R8" i="4"/>
  <c r="R29" i="4"/>
  <c r="R15" i="4"/>
  <c r="R18" i="4"/>
  <c r="R23" i="4"/>
  <c r="R14" i="4"/>
  <c r="R9" i="4"/>
  <c r="R12" i="4"/>
  <c r="R21" i="4"/>
  <c r="R4" i="4"/>
  <c r="R24" i="4"/>
  <c r="F6" i="1"/>
  <c r="T23" i="1"/>
  <c r="R23" i="1"/>
  <c r="T12" i="4"/>
  <c r="J6" i="2"/>
  <c r="T20" i="4"/>
  <c r="T4" i="4"/>
  <c r="R10" i="1"/>
  <c r="T10" i="1"/>
  <c r="I51" i="12"/>
  <c r="I53" i="12"/>
  <c r="I58" i="12"/>
  <c r="H44" i="12"/>
  <c r="H42" i="12"/>
  <c r="H47" i="12"/>
  <c r="I55" i="12"/>
  <c r="I52" i="12"/>
  <c r="H43" i="12"/>
  <c r="T8" i="1"/>
  <c r="R8" i="1"/>
  <c r="L4" i="4"/>
  <c r="K4" i="4"/>
  <c r="T13" i="4"/>
  <c r="M4" i="4"/>
  <c r="E4" i="4"/>
  <c r="J4" i="4"/>
  <c r="G6" i="1"/>
  <c r="J3" i="4"/>
  <c r="T29" i="4"/>
  <c r="T5" i="4"/>
  <c r="E3" i="4"/>
  <c r="M6" i="1"/>
  <c r="K6" i="1"/>
  <c r="H6" i="1"/>
  <c r="J6" i="1"/>
  <c r="L6" i="1"/>
  <c r="E6" i="1"/>
  <c r="H6" i="2"/>
  <c r="L3" i="4"/>
  <c r="K3" i="4"/>
  <c r="F3" i="4"/>
  <c r="H3" i="4"/>
  <c r="G3" i="4"/>
  <c r="M3" i="4"/>
  <c r="M6" i="2"/>
  <c r="G6" i="2"/>
  <c r="E6" i="2"/>
  <c r="K6" i="2"/>
  <c r="F6" i="2"/>
  <c r="L6" i="2"/>
  <c r="H4" i="2"/>
  <c r="K4" i="2"/>
  <c r="E4" i="2"/>
  <c r="J4" i="2"/>
  <c r="M4" i="2"/>
  <c r="L4" i="2"/>
  <c r="F4" i="2"/>
  <c r="G4" i="2"/>
  <c r="T19" i="3"/>
  <c r="S19" i="3" s="1"/>
  <c r="R6" i="1"/>
  <c r="R24" i="1"/>
  <c r="T11" i="1"/>
  <c r="R20" i="1"/>
  <c r="R16" i="1"/>
  <c r="T14" i="1"/>
  <c r="R22" i="1"/>
  <c r="T24" i="1"/>
  <c r="T17" i="1"/>
  <c r="R9" i="1"/>
  <c r="R14" i="1"/>
  <c r="T9" i="1"/>
  <c r="T16" i="1"/>
  <c r="R26" i="1"/>
  <c r="R11" i="1"/>
  <c r="T22" i="1"/>
  <c r="R17" i="1"/>
  <c r="T6" i="1"/>
  <c r="T26" i="1"/>
  <c r="T20" i="1"/>
  <c r="T10" i="3"/>
  <c r="T13" i="3"/>
  <c r="R10" i="3"/>
  <c r="R13" i="3"/>
  <c r="R15" i="3"/>
  <c r="R22" i="3"/>
  <c r="R34" i="3"/>
  <c r="T24" i="3"/>
  <c r="T16" i="3"/>
  <c r="T11" i="3"/>
  <c r="T15" i="3"/>
  <c r="T22" i="3"/>
  <c r="T34" i="3"/>
  <c r="R11" i="3"/>
  <c r="R16" i="3"/>
  <c r="R24" i="3"/>
  <c r="T22" i="4"/>
  <c r="T21" i="4"/>
  <c r="T9" i="4"/>
  <c r="T36" i="4"/>
  <c r="T28" i="4"/>
  <c r="T18" i="4"/>
  <c r="T14" i="4"/>
  <c r="T15" i="4"/>
  <c r="T8" i="4"/>
  <c r="T23" i="4"/>
  <c r="T17" i="4"/>
  <c r="T24" i="4"/>
  <c r="S25" i="4" l="1"/>
  <c r="S33" i="4"/>
  <c r="S30" i="2"/>
  <c r="S31" i="1"/>
  <c r="S32" i="1"/>
  <c r="S35" i="1"/>
  <c r="S28" i="1"/>
  <c r="S35" i="4"/>
  <c r="S32" i="2"/>
  <c r="S31" i="2"/>
  <c r="S35" i="2"/>
  <c r="S38" i="4"/>
  <c r="S37" i="4"/>
  <c r="S27" i="4"/>
  <c r="S32" i="4"/>
  <c r="S34" i="2"/>
  <c r="S33" i="2"/>
  <c r="S29" i="2"/>
  <c r="S33" i="1"/>
  <c r="S30" i="4"/>
  <c r="S28" i="2"/>
  <c r="S29" i="1"/>
  <c r="S27" i="1"/>
  <c r="S6" i="2"/>
  <c r="S7" i="1"/>
  <c r="S10" i="4"/>
  <c r="S26" i="4"/>
  <c r="D7" i="12"/>
  <c r="S5" i="1"/>
  <c r="S8" i="2"/>
  <c r="S31" i="4"/>
  <c r="S3" i="4"/>
  <c r="S3" i="2"/>
  <c r="G8" i="12"/>
  <c r="S21" i="2"/>
  <c r="S17" i="2"/>
  <c r="S9" i="2"/>
  <c r="S4" i="2"/>
  <c r="S25" i="2"/>
  <c r="S27" i="2"/>
  <c r="S30" i="1"/>
  <c r="S12" i="1"/>
  <c r="S25" i="1"/>
  <c r="S6" i="4"/>
  <c r="S34" i="1"/>
  <c r="S16" i="4"/>
  <c r="S19" i="1"/>
  <c r="S5" i="2"/>
  <c r="S7" i="2"/>
  <c r="S15" i="1"/>
  <c r="S11" i="2"/>
  <c r="S18" i="1"/>
  <c r="E7" i="12"/>
  <c r="S13" i="1"/>
  <c r="D31" i="12"/>
  <c r="D6" i="12"/>
  <c r="G3" i="12"/>
  <c r="F7" i="12"/>
  <c r="G7" i="12"/>
  <c r="G5" i="12"/>
  <c r="F31" i="12"/>
  <c r="E31" i="12"/>
  <c r="G31" i="12"/>
  <c r="G35" i="12"/>
  <c r="S3" i="1"/>
  <c r="S4" i="1"/>
  <c r="E6" i="12"/>
  <c r="F6" i="12"/>
  <c r="I7" i="1"/>
  <c r="N7" i="1"/>
  <c r="G6" i="12"/>
  <c r="O7" i="1"/>
  <c r="D7" i="1"/>
  <c r="S21" i="1"/>
  <c r="S18" i="2"/>
  <c r="G30" i="12"/>
  <c r="D15" i="12"/>
  <c r="S15" i="2"/>
  <c r="E15" i="12"/>
  <c r="F15" i="12"/>
  <c r="S34" i="4"/>
  <c r="D4" i="4"/>
  <c r="D30" i="12"/>
  <c r="F30" i="12"/>
  <c r="E30" i="12"/>
  <c r="S19" i="4"/>
  <c r="S7" i="4"/>
  <c r="S11" i="4"/>
  <c r="G15" i="12"/>
  <c r="C8" i="12"/>
  <c r="E4" i="12"/>
  <c r="S23" i="1"/>
  <c r="S12" i="4"/>
  <c r="S20" i="4"/>
  <c r="S4" i="4"/>
  <c r="S10" i="1"/>
  <c r="F14" i="12"/>
  <c r="E14" i="12"/>
  <c r="D14" i="12"/>
  <c r="G16" i="12"/>
  <c r="G14" i="12"/>
  <c r="G12" i="12"/>
  <c r="S8" i="1"/>
  <c r="I4" i="4"/>
  <c r="S26" i="1"/>
  <c r="S9" i="1"/>
  <c r="S6" i="1"/>
  <c r="S11" i="1"/>
  <c r="S17" i="1"/>
  <c r="S14" i="1"/>
  <c r="S22" i="1"/>
  <c r="S16" i="1"/>
  <c r="S20" i="1"/>
  <c r="S24" i="1"/>
  <c r="F4" i="12"/>
  <c r="S13" i="4"/>
  <c r="N4" i="4"/>
  <c r="O4" i="4"/>
  <c r="S29" i="4"/>
  <c r="O6" i="1"/>
  <c r="S5" i="4"/>
  <c r="G4" i="12"/>
  <c r="D6" i="1"/>
  <c r="I6" i="1"/>
  <c r="N6" i="1"/>
  <c r="D4" i="12"/>
  <c r="G17" i="12"/>
  <c r="N3" i="4"/>
  <c r="O3" i="4"/>
  <c r="D3" i="4"/>
  <c r="I3" i="4"/>
  <c r="F13" i="12"/>
  <c r="I6" i="2"/>
  <c r="D6" i="2"/>
  <c r="AA39" i="9" s="1"/>
  <c r="N6" i="2"/>
  <c r="O6" i="2"/>
  <c r="E13" i="12"/>
  <c r="D13" i="12"/>
  <c r="D4" i="2"/>
  <c r="I4" i="2"/>
  <c r="O4" i="2"/>
  <c r="G13" i="12"/>
  <c r="N4" i="2"/>
  <c r="I5" i="12"/>
  <c r="S16" i="3"/>
  <c r="S13" i="3"/>
  <c r="S22" i="3"/>
  <c r="S10" i="3"/>
  <c r="S11" i="3"/>
  <c r="S24" i="3"/>
  <c r="S34" i="3"/>
  <c r="S15" i="3"/>
  <c r="S22" i="4"/>
  <c r="S21" i="4"/>
  <c r="S14" i="4"/>
  <c r="S36" i="4"/>
  <c r="S15" i="4"/>
  <c r="S23" i="4"/>
  <c r="S18" i="4"/>
  <c r="S9" i="4"/>
  <c r="S28" i="4"/>
  <c r="S17" i="4"/>
  <c r="S24" i="4"/>
  <c r="S8" i="4"/>
  <c r="AA27" i="8" l="1"/>
  <c r="AA4" i="8"/>
  <c r="AA30" i="8"/>
  <c r="AA38" i="8"/>
  <c r="AA18" i="8"/>
  <c r="AA19" i="11"/>
  <c r="AA63" i="11"/>
  <c r="AA42" i="11"/>
  <c r="AA19" i="9"/>
  <c r="AA61" i="8"/>
  <c r="AA50" i="8"/>
  <c r="AA52" i="11"/>
  <c r="P8" i="4"/>
  <c r="AA8" i="11"/>
  <c r="AA30" i="11"/>
  <c r="AA6" i="11"/>
  <c r="AA40" i="11"/>
  <c r="AA60" i="11"/>
  <c r="P7" i="4"/>
  <c r="AA62" i="8"/>
  <c r="AA60" i="8"/>
  <c r="AA61" i="11"/>
  <c r="P4" i="4"/>
  <c r="AA59" i="11"/>
  <c r="AA62" i="11"/>
  <c r="AA64" i="11"/>
  <c r="AA29" i="11"/>
  <c r="P5" i="4"/>
  <c r="AA40" i="8"/>
  <c r="AA7" i="8"/>
  <c r="AA5" i="8"/>
  <c r="AA26" i="8"/>
  <c r="AA28" i="8"/>
  <c r="AA31" i="8"/>
  <c r="AA25" i="8"/>
  <c r="P6" i="4"/>
  <c r="P3" i="4"/>
  <c r="AA29" i="8"/>
  <c r="AA17" i="8"/>
  <c r="AA16" i="8"/>
  <c r="AA3" i="8"/>
  <c r="AA8" i="8"/>
  <c r="AA6" i="8"/>
  <c r="AA9" i="8"/>
  <c r="AA19" i="8"/>
  <c r="AA15" i="8"/>
  <c r="AA15" i="11"/>
  <c r="AA9" i="11"/>
  <c r="AA50" i="11"/>
  <c r="AA53" i="11"/>
  <c r="AA51" i="11"/>
  <c r="AA16" i="11"/>
  <c r="AA17" i="11"/>
  <c r="AA18" i="11"/>
  <c r="AA20" i="11"/>
  <c r="AA26" i="9"/>
  <c r="AA27" i="9"/>
  <c r="AA28" i="9"/>
  <c r="AA25" i="9"/>
  <c r="AA31" i="11"/>
  <c r="AA27" i="11"/>
  <c r="AA28" i="11"/>
  <c r="AA4" i="11"/>
  <c r="AA5" i="11"/>
  <c r="AA3" i="11"/>
  <c r="AA38" i="11"/>
  <c r="AA41" i="11"/>
  <c r="AA43" i="11"/>
  <c r="AA37" i="11"/>
  <c r="AA39" i="11"/>
  <c r="AA39" i="8"/>
  <c r="AA42" i="8"/>
  <c r="AA41" i="8"/>
  <c r="AA59" i="8"/>
  <c r="AA58" i="8"/>
  <c r="AA4" i="9"/>
  <c r="AA9" i="9"/>
  <c r="AA3" i="9"/>
  <c r="H8" i="12"/>
  <c r="I7" i="12"/>
  <c r="I15" i="12"/>
  <c r="AA37" i="8"/>
  <c r="AA49" i="11"/>
  <c r="AA26" i="11"/>
  <c r="P3" i="1"/>
  <c r="C31" i="12"/>
  <c r="C7" i="12"/>
  <c r="H3" i="12"/>
  <c r="H7" i="12"/>
  <c r="I8" i="12"/>
  <c r="H5" i="12"/>
  <c r="I30" i="12"/>
  <c r="I31" i="12"/>
  <c r="H31" i="12"/>
  <c r="H35" i="12"/>
  <c r="I35" i="12"/>
  <c r="C6" i="12"/>
  <c r="H6" i="12"/>
  <c r="I6" i="12"/>
  <c r="C30" i="12"/>
  <c r="C15" i="12"/>
  <c r="H30" i="12"/>
  <c r="H15" i="12"/>
  <c r="C14" i="12"/>
  <c r="I13" i="12"/>
  <c r="I4" i="12"/>
  <c r="C4" i="12"/>
  <c r="H4" i="12"/>
  <c r="C13" i="12"/>
  <c r="H13" i="12"/>
  <c r="P5" i="1"/>
  <c r="I3" i="12"/>
  <c r="P6" i="1"/>
  <c r="P7" i="1"/>
  <c r="P8" i="1"/>
  <c r="P4" i="1"/>
  <c r="O7" i="3" l="1"/>
  <c r="D7" i="3"/>
  <c r="AA30" i="10" l="1"/>
  <c r="AA40" i="10"/>
  <c r="AA53" i="10"/>
  <c r="AA66" i="10"/>
  <c r="AA52" i="10"/>
  <c r="AA31" i="10"/>
  <c r="AA42" i="10"/>
  <c r="AA29" i="10"/>
  <c r="AA27" i="10"/>
  <c r="AA18" i="10"/>
  <c r="AA17" i="10"/>
  <c r="AA15" i="10"/>
  <c r="AA6" i="10"/>
  <c r="AA7" i="10"/>
  <c r="AA26" i="10"/>
  <c r="AA64" i="10"/>
  <c r="AA25" i="10"/>
  <c r="AA28" i="10"/>
  <c r="AA51" i="10"/>
  <c r="AA55" i="10"/>
  <c r="AA54" i="10"/>
  <c r="AA19" i="10"/>
  <c r="AA49" i="10"/>
  <c r="AA50" i="10"/>
  <c r="AA43" i="10"/>
  <c r="AA41" i="10"/>
  <c r="AA39" i="10"/>
  <c r="AA38" i="10"/>
  <c r="AA37" i="10"/>
  <c r="AA8" i="10"/>
  <c r="AA16" i="10"/>
  <c r="AA14" i="10"/>
  <c r="I22" i="12"/>
  <c r="I23" i="12"/>
  <c r="AA3" i="10"/>
  <c r="C22" i="12"/>
  <c r="I24" i="12"/>
  <c r="C24" i="12"/>
  <c r="I25" i="12"/>
  <c r="P6" i="3"/>
  <c r="P4" i="3"/>
  <c r="P5" i="3"/>
  <c r="C25" i="12"/>
  <c r="P7" i="3"/>
  <c r="P3" i="3"/>
  <c r="R13" i="2" l="1"/>
  <c r="R10" i="2"/>
  <c r="R26" i="2"/>
  <c r="R23" i="2"/>
  <c r="R24" i="2"/>
  <c r="R14" i="2"/>
  <c r="R20" i="2"/>
  <c r="R37" i="2"/>
  <c r="R22" i="2"/>
  <c r="J3" i="2"/>
  <c r="T16" i="2"/>
  <c r="T36" i="2"/>
  <c r="T12" i="2"/>
  <c r="T22" i="2"/>
  <c r="T10" i="2"/>
  <c r="R12" i="2"/>
  <c r="T20" i="2"/>
  <c r="L3" i="2"/>
  <c r="F16" i="12" s="1"/>
  <c r="T13" i="2"/>
  <c r="T37" i="2"/>
  <c r="T23" i="2"/>
  <c r="T14" i="2"/>
  <c r="R36" i="2"/>
  <c r="R16" i="2"/>
  <c r="R19" i="2"/>
  <c r="T24" i="2"/>
  <c r="T26" i="2"/>
  <c r="K3" i="2"/>
  <c r="E16" i="12" s="1"/>
  <c r="T19" i="2"/>
  <c r="D12" i="12" l="1"/>
  <c r="D16" i="12"/>
  <c r="F17" i="12"/>
  <c r="F12" i="12"/>
  <c r="E17" i="12"/>
  <c r="E12" i="12"/>
  <c r="S36" i="2"/>
  <c r="S16" i="2"/>
  <c r="S12" i="2"/>
  <c r="S19" i="2"/>
  <c r="O3" i="2"/>
  <c r="I14" i="12" s="1"/>
  <c r="S22" i="2"/>
  <c r="S20" i="2"/>
  <c r="S10" i="2"/>
  <c r="S14" i="2"/>
  <c r="S23" i="2"/>
  <c r="S13" i="2"/>
  <c r="S37" i="2"/>
  <c r="S26" i="2"/>
  <c r="S24" i="2"/>
  <c r="D17" i="12"/>
  <c r="D3" i="2"/>
  <c r="AA6" i="9" s="1"/>
  <c r="N3" i="2"/>
  <c r="H14" i="12" s="1"/>
  <c r="AA41" i="9" l="1"/>
  <c r="AA40" i="9"/>
  <c r="AA50" i="9"/>
  <c r="AA49" i="9"/>
  <c r="AA48" i="9"/>
  <c r="AA5" i="9"/>
  <c r="AA8" i="9"/>
  <c r="AA60" i="9"/>
  <c r="AA16" i="9"/>
  <c r="AA36" i="9"/>
  <c r="AA34" i="9"/>
  <c r="AA38" i="9"/>
  <c r="AA37" i="9"/>
  <c r="AA7" i="9"/>
  <c r="AA61" i="9"/>
  <c r="AA17" i="9"/>
  <c r="AA18" i="9"/>
  <c r="AA51" i="9"/>
  <c r="AA52" i="9"/>
  <c r="AA47" i="9"/>
  <c r="P3" i="2"/>
  <c r="AA62" i="9"/>
  <c r="AA59" i="9"/>
  <c r="AA58" i="9"/>
  <c r="I16" i="12"/>
  <c r="H16" i="12"/>
  <c r="AA15" i="9"/>
  <c r="C16" i="12"/>
  <c r="P5" i="2"/>
  <c r="P7" i="2"/>
  <c r="C12" i="12"/>
  <c r="P8" i="2"/>
  <c r="I17" i="12"/>
  <c r="I12" i="12"/>
  <c r="H17" i="12"/>
  <c r="H12" i="12"/>
  <c r="P4" i="2"/>
  <c r="P6" i="2"/>
  <c r="C17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Robert</author>
  </authors>
  <commentList>
    <comment ref="AK2" authorId="0" shapeId="0" xr:uid="{5C02849F-37C9-49E4-A039-F8D4B5DC7F57}">
      <text>
        <r>
          <rPr>
            <b/>
            <sz val="9"/>
            <color indexed="81"/>
            <rFont val="Tahoma"/>
            <family val="2"/>
          </rPr>
          <t>Max 20 games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Robert</author>
  </authors>
  <commentList>
    <comment ref="AK2" authorId="0" shapeId="0" xr:uid="{A09977E2-F1E4-4C62-8069-A7F6F34FC977}">
      <text>
        <r>
          <rPr>
            <b/>
            <sz val="9"/>
            <color indexed="81"/>
            <rFont val="Tahoma"/>
            <family val="2"/>
          </rPr>
          <t>Max 20 games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Robert</author>
  </authors>
  <commentList>
    <comment ref="AK2" authorId="0" shapeId="0" xr:uid="{5A792ACE-83FD-4261-8E87-53AB11761153}">
      <text>
        <r>
          <rPr>
            <b/>
            <sz val="9"/>
            <color indexed="81"/>
            <rFont val="Tahoma"/>
            <family val="2"/>
          </rPr>
          <t>Max 20 games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Robert</author>
  </authors>
  <commentList>
    <comment ref="AK2" authorId="0" shapeId="0" xr:uid="{691C5109-B478-4D8D-A599-AA3A799AF2E5}">
      <text>
        <r>
          <rPr>
            <b/>
            <sz val="9"/>
            <color indexed="81"/>
            <rFont val="Tahoma"/>
            <family val="2"/>
          </rPr>
          <t>Max 20 games</t>
        </r>
      </text>
    </comment>
  </commentList>
</comments>
</file>

<file path=xl/sharedStrings.xml><?xml version="1.0" encoding="utf-8"?>
<sst xmlns="http://schemas.openxmlformats.org/spreadsheetml/2006/main" count="4977" uniqueCount="375">
  <si>
    <t>Home team</t>
  </si>
  <si>
    <t>Away team</t>
  </si>
  <si>
    <t>Date played</t>
  </si>
  <si>
    <t>%age won</t>
  </si>
  <si>
    <t>Opponent</t>
  </si>
  <si>
    <t>Venue</t>
  </si>
  <si>
    <t>Date</t>
  </si>
  <si>
    <t>Martyn Desperques</t>
  </si>
  <si>
    <t>Adam Shorto</t>
  </si>
  <si>
    <t>Paul Le Sauvage</t>
  </si>
  <si>
    <t>Adrian Holley</t>
  </si>
  <si>
    <t>Tom Brock</t>
  </si>
  <si>
    <t>Colin Gilbert</t>
  </si>
  <si>
    <t>Ross De Carteret</t>
  </si>
  <si>
    <t>Ex-Service Hot Butts</t>
  </si>
  <si>
    <t>Mark Jeffreys</t>
  </si>
  <si>
    <t>Pat Le Gallez</t>
  </si>
  <si>
    <t>Andy Paul</t>
  </si>
  <si>
    <t>Ryan Le Page</t>
  </si>
  <si>
    <t>Kevin Norman</t>
  </si>
  <si>
    <t>Greg Robert</t>
  </si>
  <si>
    <t>Martin Robert</t>
  </si>
  <si>
    <t>Marcus Haysom</t>
  </si>
  <si>
    <t>Kevin Le Moigne</t>
  </si>
  <si>
    <t>Clayton Le Noury</t>
  </si>
  <si>
    <t>Barry Martel</t>
  </si>
  <si>
    <t>Tony Fallaize</t>
  </si>
  <si>
    <t>Ian Eggo</t>
  </si>
  <si>
    <t>Ricky Dodd</t>
  </si>
  <si>
    <t>Leigh Savident</t>
  </si>
  <si>
    <t>Jerry Foss</t>
  </si>
  <si>
    <t>John Mills</t>
  </si>
  <si>
    <t>Stuart Crittell</t>
  </si>
  <si>
    <t>Paul Cohu</t>
  </si>
  <si>
    <t>Anne Le Maitre</t>
  </si>
  <si>
    <t>Carl Roussel</t>
  </si>
  <si>
    <t>Rob De Carteret</t>
  </si>
  <si>
    <t>Chris Le Vallee</t>
  </si>
  <si>
    <t>Paul Tostevin</t>
  </si>
  <si>
    <t>Gremlin Knights</t>
  </si>
  <si>
    <t>Home player</t>
  </si>
  <si>
    <t>Away player</t>
  </si>
  <si>
    <t>Straight</t>
  </si>
  <si>
    <t>H'cap</t>
  </si>
  <si>
    <t>Played</t>
  </si>
  <si>
    <t>Won</t>
  </si>
  <si>
    <t>Lost</t>
  </si>
  <si>
    <t>For</t>
  </si>
  <si>
    <t>Against</t>
  </si>
  <si>
    <t>Points</t>
  </si>
  <si>
    <t>Diff</t>
  </si>
  <si>
    <t>Miles Plumley</t>
  </si>
  <si>
    <t>matches pld</t>
  </si>
  <si>
    <t>Seb Priaulx</t>
  </si>
  <si>
    <t>Antony Makepeace</t>
  </si>
  <si>
    <t>Gremlin Breakers</t>
  </si>
  <si>
    <t>Glenn Le Prevost</t>
  </si>
  <si>
    <t>La Villette Hotel Gremlins</t>
  </si>
  <si>
    <t>North Legion Sharks</t>
  </si>
  <si>
    <t>Jamie Le Cheminant</t>
  </si>
  <si>
    <t>Mark Gauvain</t>
  </si>
  <si>
    <t>Dave Gilmour</t>
  </si>
  <si>
    <t>-</t>
  </si>
  <si>
    <t>N Social L-Plates</t>
  </si>
  <si>
    <t>Roscoe Cloarec</t>
  </si>
  <si>
    <t>Gremlin Buccaneers</t>
  </si>
  <si>
    <t>Ian Le Maitre</t>
  </si>
  <si>
    <t>Nigel Mahy</t>
  </si>
  <si>
    <t>Pete Gallienne</t>
  </si>
  <si>
    <t>North Social Bandits</t>
  </si>
  <si>
    <t>Gavin Denning</t>
  </si>
  <si>
    <t>Kelvin Du Feu</t>
  </si>
  <si>
    <t>Antony Le Tocq</t>
  </si>
  <si>
    <t>Gary Le Noury</t>
  </si>
  <si>
    <t>INDIVIDUAL BILLIARDS STRAIGHT LEAGUE</t>
  </si>
  <si>
    <t>INDIVIDUAL BILLIARDS HANDICAP LEAGUE</t>
  </si>
  <si>
    <t>La Villette Gremlins</t>
  </si>
  <si>
    <t>John Skillett</t>
  </si>
  <si>
    <t>Danny Marquand</t>
  </si>
  <si>
    <t>Eric Legg</t>
  </si>
  <si>
    <t>Julian Woodhard</t>
  </si>
  <si>
    <t>Adam Martel</t>
  </si>
  <si>
    <t>North Legion Outcasts</t>
  </si>
  <si>
    <t>Graeme Smith</t>
  </si>
  <si>
    <t>Dave Jolly</t>
  </si>
  <si>
    <t>Phil Jolly</t>
  </si>
  <si>
    <t>Andy Robert</t>
  </si>
  <si>
    <t>Gremlin Grinders</t>
  </si>
  <si>
    <t>Ex-Service Stunners</t>
  </si>
  <si>
    <t>N Legion Sharks</t>
  </si>
  <si>
    <t>Tristan Ozanne</t>
  </si>
  <si>
    <t>27c</t>
  </si>
  <si>
    <t>MJ Construction NSC</t>
  </si>
  <si>
    <t>Tony Walden</t>
  </si>
  <si>
    <t>Tam Muir</t>
  </si>
  <si>
    <t>FRAME AGGREGATES</t>
  </si>
  <si>
    <t>Player name</t>
  </si>
  <si>
    <t>no. won</t>
  </si>
  <si>
    <t>MATCH RESULTS</t>
  </si>
  <si>
    <t>HIGHEST BREAKS</t>
  </si>
  <si>
    <t>No. 3-0 Wins</t>
  </si>
  <si>
    <t>No. 2-1 Wins</t>
  </si>
  <si>
    <t>No. Defeats</t>
  </si>
  <si>
    <t>PLAYED</t>
  </si>
  <si>
    <t>Result</t>
  </si>
  <si>
    <t>Position</t>
  </si>
  <si>
    <t>No. Wins</t>
  </si>
  <si>
    <t>No. Draws</t>
  </si>
  <si>
    <t>W</t>
  </si>
  <si>
    <t>D</t>
  </si>
  <si>
    <t>L</t>
  </si>
  <si>
    <t>P</t>
  </si>
  <si>
    <t>TABLE</t>
  </si>
  <si>
    <t>MATCH NO.</t>
  </si>
  <si>
    <t>WON</t>
  </si>
  <si>
    <t>FRAMES</t>
  </si>
  <si>
    <t>MATCHES</t>
  </si>
  <si>
    <t>% AGE</t>
  </si>
  <si>
    <t>UNBEATEN</t>
  </si>
  <si>
    <t>TEAM / PLAYER / FRAMES WON</t>
  </si>
  <si>
    <t>HISTORY - FRAMES WON PER SEASON</t>
  </si>
  <si>
    <t>106c</t>
  </si>
  <si>
    <t>2009-10</t>
  </si>
  <si>
    <t>2008-09</t>
  </si>
  <si>
    <t>2010-11</t>
  </si>
  <si>
    <t>2011-12</t>
  </si>
  <si>
    <t>2012-13</t>
  </si>
  <si>
    <t>2013-14</t>
  </si>
  <si>
    <t>138c</t>
  </si>
  <si>
    <t>2014-15</t>
  </si>
  <si>
    <t>2015-16</t>
  </si>
  <si>
    <t>2016-17</t>
  </si>
  <si>
    <t>MAX</t>
  </si>
  <si>
    <t>The Sledgehammers</t>
  </si>
  <si>
    <t>Annie Wilkins</t>
  </si>
  <si>
    <t>Kate Le Gallez</t>
  </si>
  <si>
    <t>Rachel Le Garff</t>
  </si>
  <si>
    <t>Shaun Sylvester</t>
  </si>
  <si>
    <t>2017-18</t>
  </si>
  <si>
    <t>121c</t>
  </si>
  <si>
    <t>Geoff Guille</t>
  </si>
  <si>
    <t>Ben Le Noury</t>
  </si>
  <si>
    <t>Jordon Martel</t>
  </si>
  <si>
    <t>Simon Streek</t>
  </si>
  <si>
    <t>Jim Wilson</t>
  </si>
  <si>
    <t>HOME</t>
  </si>
  <si>
    <t>AWAY</t>
  </si>
  <si>
    <t>F</t>
  </si>
  <si>
    <t>A</t>
  </si>
  <si>
    <t>Home / Away</t>
  </si>
  <si>
    <t>H</t>
  </si>
  <si>
    <t>Frames won</t>
  </si>
  <si>
    <t>Danielle Leadbeater</t>
  </si>
  <si>
    <t>i) Most points</t>
  </si>
  <si>
    <t>ii) Highest frame difference</t>
  </si>
  <si>
    <t>iii) Most wins</t>
  </si>
  <si>
    <t>iv) Best head to head record</t>
  </si>
  <si>
    <t>v) Alphabetical order</t>
  </si>
  <si>
    <t>Martin Hockey</t>
  </si>
  <si>
    <t>2018-19</t>
  </si>
  <si>
    <t>Mick Murphy</t>
  </si>
  <si>
    <t>HIGHEST RECORDED BREAK SINCE 2008-09</t>
  </si>
  <si>
    <t>Sort team leagues by:</t>
  </si>
  <si>
    <t>ii) Highest for / against points difference</t>
  </si>
  <si>
    <t>Sort billiards leagues by:</t>
  </si>
  <si>
    <t>iii) Best head to head record</t>
  </si>
  <si>
    <t>Sort ind snooker league by:</t>
  </si>
  <si>
    <t>ii) Best head to head record</t>
  </si>
  <si>
    <t>iii) Count back</t>
  </si>
  <si>
    <t>BILLIARDS STRAIGHT</t>
  </si>
  <si>
    <t>BILLIARDS HANDICAP</t>
  </si>
  <si>
    <t>Jason Gilroy</t>
  </si>
  <si>
    <t>Ex-Service Recalls</t>
  </si>
  <si>
    <t>Imperium Strokers</t>
  </si>
  <si>
    <t>Richard Henderson</t>
  </si>
  <si>
    <t>James Ferbrache</t>
  </si>
  <si>
    <t>Jason Dixon</t>
  </si>
  <si>
    <t>John McGrath</t>
  </si>
  <si>
    <t>T &amp; C ROOFING PREM</t>
  </si>
  <si>
    <t>CHEMMY'S 2ND DIV</t>
  </si>
  <si>
    <t>2019-20</t>
  </si>
  <si>
    <t>45c</t>
  </si>
  <si>
    <t>Miles Davies</t>
  </si>
  <si>
    <t>Stonebond Guernsey</t>
  </si>
  <si>
    <t>Ex-Service Eagles</t>
  </si>
  <si>
    <t>IMR Casuals</t>
  </si>
  <si>
    <t>Ex-Service Battlers</t>
  </si>
  <si>
    <t>Shane Le Poidevin</t>
  </si>
  <si>
    <t>Mike Rae</t>
  </si>
  <si>
    <t>Ashley Perriam</t>
  </si>
  <si>
    <t>Danny Hook</t>
  </si>
  <si>
    <t>2020-21</t>
  </si>
  <si>
    <t>Kane De Carteret</t>
  </si>
  <si>
    <t>Charlie Le Poidevin</t>
  </si>
  <si>
    <t>Sam Bulmer</t>
  </si>
  <si>
    <t>Ali Gilliland</t>
  </si>
  <si>
    <t>Peter Toussaint</t>
  </si>
  <si>
    <t>Paul Thomas</t>
  </si>
  <si>
    <t>Clint McGrath</t>
  </si>
  <si>
    <t>KNIGHT'S THIRD DIV</t>
  </si>
  <si>
    <t>Darren Hughes</t>
  </si>
  <si>
    <t>Phil Finigan</t>
  </si>
  <si>
    <t>Drawn</t>
  </si>
  <si>
    <t>2021-22</t>
  </si>
  <si>
    <t>143c</t>
  </si>
  <si>
    <t>Matt Strachan</t>
  </si>
  <si>
    <t>Paul Simon</t>
  </si>
  <si>
    <t>Liam Lanyon</t>
  </si>
  <si>
    <t>103c</t>
  </si>
  <si>
    <t>Dave Martel</t>
  </si>
  <si>
    <t>MOST FRAMES</t>
  </si>
  <si>
    <t>WON IN SEASON</t>
  </si>
  <si>
    <t>Cameron Chalker</t>
  </si>
  <si>
    <t>Corey Leaver</t>
  </si>
  <si>
    <t>Dave Bull</t>
  </si>
  <si>
    <t>Dave Druce</t>
  </si>
  <si>
    <t>Emilio Solano</t>
  </si>
  <si>
    <t>Mario Cavagnetto</t>
  </si>
  <si>
    <t>Tyler Cohu</t>
  </si>
  <si>
    <t>League rotation 1</t>
  </si>
  <si>
    <t>NSC Parrots</t>
  </si>
  <si>
    <t>Chicken Dippers</t>
  </si>
  <si>
    <t>Jake Duquemin</t>
  </si>
  <si>
    <t>Galaxy CI Raiders</t>
  </si>
  <si>
    <t>Paul Regan</t>
  </si>
  <si>
    <t>Dale Martel</t>
  </si>
  <si>
    <t>Danny Lynch</t>
  </si>
  <si>
    <t>22c</t>
  </si>
  <si>
    <t>2022-23</t>
  </si>
  <si>
    <t>Pete Brache</t>
  </si>
  <si>
    <t>Gordon Irish</t>
  </si>
  <si>
    <t>35c</t>
  </si>
  <si>
    <t>Steve Le Poidevin</t>
  </si>
  <si>
    <t>Lee Robert</t>
  </si>
  <si>
    <t>SGB Rebels</t>
  </si>
  <si>
    <t>Forest Stores Guzzlers</t>
  </si>
  <si>
    <t>North Social L-Plates</t>
  </si>
  <si>
    <t>Russ Wakeford</t>
  </si>
  <si>
    <t>Dave Jeffrey</t>
  </si>
  <si>
    <t>Sean Mills</t>
  </si>
  <si>
    <t>Stuart Collinson</t>
  </si>
  <si>
    <t>Harry Henderson</t>
  </si>
  <si>
    <t>v Ian Le Maitre</t>
  </si>
  <si>
    <t>N Social</t>
  </si>
  <si>
    <t>v Ross De Carteret</t>
  </si>
  <si>
    <t>Ex-Service</t>
  </si>
  <si>
    <t>54c</t>
  </si>
  <si>
    <t>v Gary Le Noury</t>
  </si>
  <si>
    <t>Gremlin</t>
  </si>
  <si>
    <t>Geoff Le Page</t>
  </si>
  <si>
    <t>v Gavin Denning</t>
  </si>
  <si>
    <t>Roger Polli</t>
  </si>
  <si>
    <t>v Rob De Carteret</t>
  </si>
  <si>
    <t>Sporting</t>
  </si>
  <si>
    <t>League rotation 2</t>
  </si>
  <si>
    <t>League rotation 3</t>
  </si>
  <si>
    <t>League rotation 4</t>
  </si>
  <si>
    <t>v Dave Gilmour</t>
  </si>
  <si>
    <t>v Shane Le Poidevin</t>
  </si>
  <si>
    <t>v Clayton Le Noury</t>
  </si>
  <si>
    <t>76c</t>
  </si>
  <si>
    <t>v Paul Le Sauvage</t>
  </si>
  <si>
    <t>v Glenn Le Prevost</t>
  </si>
  <si>
    <t>v Roscoe Cloarec</t>
  </si>
  <si>
    <t>v Phil Finigan</t>
  </si>
  <si>
    <t>v Adrian Holley</t>
  </si>
  <si>
    <t>v Darren Hughes</t>
  </si>
  <si>
    <t>Dave Mourant</t>
  </si>
  <si>
    <t>v Antony Makepeace</t>
  </si>
  <si>
    <t>v Jason Dixon</t>
  </si>
  <si>
    <t>N Legion</t>
  </si>
  <si>
    <t>v Paul Regan</t>
  </si>
  <si>
    <t>v Richard Henderson</t>
  </si>
  <si>
    <t>v Kevin Norman</t>
  </si>
  <si>
    <t>Mark Bourgaize</t>
  </si>
  <si>
    <t>Tom Bowring</t>
  </si>
  <si>
    <t>S McGrath</t>
  </si>
  <si>
    <t>Graham Taylor</t>
  </si>
  <si>
    <t>v Miles Davies</t>
  </si>
  <si>
    <t>33u</t>
  </si>
  <si>
    <t>v Mark Jeffreys</t>
  </si>
  <si>
    <t>v Steve Le Poidevin</t>
  </si>
  <si>
    <t>LOGICALIS 1ST DIV</t>
  </si>
  <si>
    <t>League rotation 5</t>
  </si>
  <si>
    <t>56c</t>
  </si>
  <si>
    <t>v Danny Marquand</t>
  </si>
  <si>
    <t>v John Skillett</t>
  </si>
  <si>
    <t>v Ali Gilliland</t>
  </si>
  <si>
    <t>v Colin Gilbert</t>
  </si>
  <si>
    <t>v Martin Hockey</t>
  </si>
  <si>
    <t>v Martyn Desperques</t>
  </si>
  <si>
    <t>v Dave Jeffrey</t>
  </si>
  <si>
    <t>League rotation 6</t>
  </si>
  <si>
    <t>v Gordon Irish</t>
  </si>
  <si>
    <t>v Carl Roussel</t>
  </si>
  <si>
    <t>25c</t>
  </si>
  <si>
    <t>v Antony Le Tocq</t>
  </si>
  <si>
    <t>2023-24</t>
  </si>
  <si>
    <t>v Mick Murphy</t>
  </si>
  <si>
    <t>v Ashley Perriam</t>
  </si>
  <si>
    <t>League rotation 7</t>
  </si>
  <si>
    <t>28u</t>
  </si>
  <si>
    <t>v Ryan Le Page</t>
  </si>
  <si>
    <t>Steve Le Maitre</t>
  </si>
  <si>
    <t>v Ben Le Noury</t>
  </si>
  <si>
    <t>League rotation 8</t>
  </si>
  <si>
    <t>v Greg Robert</t>
  </si>
  <si>
    <t>v Dale Martel</t>
  </si>
  <si>
    <t>Peter Craig</t>
  </si>
  <si>
    <t>League rotation 9</t>
  </si>
  <si>
    <t>v Seb Priaulx</t>
  </si>
  <si>
    <t>90c</t>
  </si>
  <si>
    <t>v Miles Plumley</t>
  </si>
  <si>
    <t>v Andy Robert</t>
  </si>
  <si>
    <t>v Lee Robert</t>
  </si>
  <si>
    <t>v Simon Streek</t>
  </si>
  <si>
    <t>v Marcus Haysom</t>
  </si>
  <si>
    <t>v Dave Druce</t>
  </si>
  <si>
    <t>League rotation 10</t>
  </si>
  <si>
    <t>v Mark Gauvain</t>
  </si>
  <si>
    <t>v Jamie Le Cheminant</t>
  </si>
  <si>
    <t>v Leigh Savident</t>
  </si>
  <si>
    <t>v Dave Jolly</t>
  </si>
  <si>
    <t>Nick Donaldson</t>
  </si>
  <si>
    <t>v Dave Bull</t>
  </si>
  <si>
    <t>v Peter Craig</t>
  </si>
  <si>
    <t>League rotation 11</t>
  </si>
  <si>
    <t>32c</t>
  </si>
  <si>
    <t>v John Mills</t>
  </si>
  <si>
    <t>v Andy Paul</t>
  </si>
  <si>
    <t>v Clint McGrath</t>
  </si>
  <si>
    <t>v I De Garis</t>
  </si>
  <si>
    <t>League rotation 12</t>
  </si>
  <si>
    <t>v Kelvin Du Feu</t>
  </si>
  <si>
    <t>v Danny Lynch</t>
  </si>
  <si>
    <t>v Annie Wilkins</t>
  </si>
  <si>
    <t>v Jordon Martel</t>
  </si>
  <si>
    <t>League rotation 13</t>
  </si>
  <si>
    <t>v Mike Rae</t>
  </si>
  <si>
    <t>No matches</t>
  </si>
  <si>
    <t>v Jerry Foss</t>
  </si>
  <si>
    <t>Chris Pugh</t>
  </si>
  <si>
    <t>League rotation 14</t>
  </si>
  <si>
    <t>65c</t>
  </si>
  <si>
    <t>46c</t>
  </si>
  <si>
    <t>v Stuart Collinson</t>
  </si>
  <si>
    <t>v Tony Walden</t>
  </si>
  <si>
    <t>v Nigel Mahy</t>
  </si>
  <si>
    <t>Gordon irish</t>
  </si>
  <si>
    <t>v Paul Cohu</t>
  </si>
  <si>
    <t>League rotation 15</t>
  </si>
  <si>
    <t>v Tom Brock</t>
  </si>
  <si>
    <t>v Shaun Sylvester</t>
  </si>
  <si>
    <t>Ian De Garis</t>
  </si>
  <si>
    <t>v Geoff Guille</t>
  </si>
  <si>
    <t>League rotation 16</t>
  </si>
  <si>
    <t>v Stuart Crittell</t>
  </si>
  <si>
    <t>v Ian De Garis</t>
  </si>
  <si>
    <t>League rotation 17</t>
  </si>
  <si>
    <t>132c</t>
  </si>
  <si>
    <t>James Walker</t>
  </si>
  <si>
    <t>v Harry Henderson</t>
  </si>
  <si>
    <t>v Sam Bulmer</t>
  </si>
  <si>
    <t>v Danny Hook</t>
  </si>
  <si>
    <t>League rotation 18</t>
  </si>
  <si>
    <t>94c</t>
  </si>
  <si>
    <t>C</t>
  </si>
  <si>
    <t>League rotation 19</t>
  </si>
  <si>
    <t>ê</t>
  </si>
  <si>
    <t>Jon Plimley</t>
  </si>
  <si>
    <t>FINAL</t>
  </si>
  <si>
    <t>League rotation 20</t>
  </si>
  <si>
    <t>FINAL TABLE</t>
  </si>
  <si>
    <t>é</t>
  </si>
  <si>
    <t>v Martin Robert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</si>
</sst>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mm\-yy"/>
    <numFmt numFmtId="165" formatCode="0_ ;[Red]\-0\ "/>
  </numFmts>
  <fonts count="25">
    <font>
      <sz val="10"/>
      <name val="Arial"/>
    </font>
    <font>
      <sz val="10"/>
      <name val="Arial"/>
      <family val="2"/>
    </font>
    <font>
      <b/>
      <u/>
      <sz val="10"/>
      <name val="Arial"/>
      <family val="2"/>
    </font>
    <font>
      <b/>
      <i/>
      <sz val="9"/>
      <name val="Arial"/>
      <family val="2"/>
    </font>
    <font>
      <b/>
      <i/>
      <sz val="9"/>
      <color indexed="23"/>
      <name val="Arial"/>
      <family val="2"/>
    </font>
    <font>
      <sz val="10"/>
      <name val="Arial"/>
      <family val="2"/>
    </font>
    <font>
      <sz val="10"/>
      <color indexed="23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8"/>
      <name val="Wingdings"/>
      <charset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1" tint="0.249977111117893"/>
      <name val="Arial"/>
      <family val="2"/>
    </font>
    <font>
      <b/>
      <sz val="9"/>
      <name val="Arial"/>
      <family val="2"/>
    </font>
    <font>
      <u/>
      <sz val="9"/>
      <color indexed="12"/>
      <name val="Arial"/>
      <family val="2"/>
    </font>
    <font>
      <sz val="8"/>
      <name val="Arial"/>
      <family val="2"/>
    </font>
    <font>
      <b/>
      <sz val="9"/>
      <color indexed="81"/>
      <name val="Tahoma"/>
      <family val="2"/>
    </font>
    <font>
      <sz val="7"/>
      <color theme="9"/>
      <name val="Arial"/>
      <family val="2"/>
    </font>
    <font>
      <sz val="7"/>
      <color theme="7"/>
      <name val="Arial"/>
      <family val="2"/>
    </font>
    <font>
      <sz val="7"/>
      <color theme="3"/>
      <name val="Arial"/>
      <family val="2"/>
    </font>
    <font>
      <sz val="7"/>
      <color theme="5"/>
      <name val="Arial"/>
      <family val="2"/>
    </font>
    <font>
      <sz val="7"/>
      <color theme="6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27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27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27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27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27"/>
      </patternFill>
    </fill>
    <fill>
      <patternFill patternType="solid">
        <fgColor theme="5" tint="0.79998168889431442"/>
        <bgColor indexed="13"/>
      </patternFill>
    </fill>
    <fill>
      <patternFill patternType="solid">
        <fgColor theme="5" tint="0.79998168889431442"/>
        <bgColor indexed="52"/>
      </patternFill>
    </fill>
    <fill>
      <patternFill patternType="solid">
        <fgColor theme="4" tint="0.59999389629810485"/>
        <bgColor indexed="27"/>
      </patternFill>
    </fill>
    <fill>
      <patternFill patternType="solid">
        <fgColor theme="4" tint="0.79998168889431442"/>
        <bgColor indexed="52"/>
      </patternFill>
    </fill>
    <fill>
      <patternFill patternType="solid">
        <fgColor theme="4" tint="0.79998168889431442"/>
        <bgColor indexed="13"/>
      </patternFill>
    </fill>
    <fill>
      <patternFill patternType="solid">
        <fgColor theme="6" tint="0.59999389629810485"/>
        <bgColor indexed="27"/>
      </patternFill>
    </fill>
    <fill>
      <patternFill patternType="solid">
        <fgColor theme="6" tint="0.79998168889431442"/>
        <bgColor indexed="52"/>
      </patternFill>
    </fill>
    <fill>
      <patternFill patternType="solid">
        <fgColor theme="6" tint="0.79998168889431442"/>
        <bgColor indexed="13"/>
      </patternFill>
    </fill>
    <fill>
      <patternFill patternType="solid">
        <fgColor theme="7" tint="0.59999389629810485"/>
        <bgColor indexed="27"/>
      </patternFill>
    </fill>
    <fill>
      <patternFill patternType="solid">
        <fgColor theme="7" tint="0.79998168889431442"/>
        <bgColor indexed="52"/>
      </patternFill>
    </fill>
    <fill>
      <patternFill patternType="solid">
        <fgColor theme="7" tint="0.79998168889431442"/>
        <bgColor indexed="13"/>
      </patternFill>
    </fill>
    <fill>
      <patternFill patternType="solid">
        <fgColor theme="9" tint="0.59999389629810485"/>
        <bgColor indexed="27"/>
      </patternFill>
    </fill>
    <fill>
      <patternFill patternType="solid">
        <fgColor theme="9" tint="0.79998168889431442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58"/>
      </patternFill>
    </fill>
    <fill>
      <patternFill patternType="solid">
        <fgColor theme="0"/>
        <bgColor indexed="22"/>
      </patternFill>
    </fill>
    <fill>
      <patternFill patternType="solid">
        <fgColor theme="0"/>
        <bgColor indexed="27"/>
      </patternFill>
    </fill>
    <fill>
      <patternFill patternType="solid">
        <fgColor theme="5" tint="0.59999389629810485"/>
        <bgColor indexed="23"/>
      </patternFill>
    </fill>
    <fill>
      <patternFill patternType="solid">
        <fgColor theme="5" tint="0.79998168889431442"/>
        <bgColor indexed="23"/>
      </patternFill>
    </fill>
    <fill>
      <patternFill patternType="solid">
        <fgColor theme="5" tint="0.79998168889431442"/>
        <bgColor indexed="26"/>
      </patternFill>
    </fill>
    <fill>
      <patternFill patternType="solid">
        <fgColor theme="5" tint="0.59999389629810485"/>
        <bgColor indexed="41"/>
      </patternFill>
    </fill>
    <fill>
      <patternFill patternType="solid">
        <fgColor theme="5"/>
        <bgColor indexed="26"/>
      </patternFill>
    </fill>
    <fill>
      <patternFill patternType="solid">
        <fgColor theme="5" tint="0.39997558519241921"/>
        <bgColor indexed="26"/>
      </patternFill>
    </fill>
    <fill>
      <patternFill patternType="solid">
        <fgColor theme="4" tint="0.59999389629810485"/>
        <bgColor indexed="23"/>
      </patternFill>
    </fill>
    <fill>
      <patternFill patternType="solid">
        <fgColor theme="4" tint="0.79998168889431442"/>
        <bgColor indexed="23"/>
      </patternFill>
    </fill>
    <fill>
      <patternFill patternType="solid">
        <fgColor theme="4"/>
        <bgColor indexed="26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41"/>
      </patternFill>
    </fill>
    <fill>
      <patternFill patternType="solid">
        <fgColor theme="4" tint="0.79998168889431442"/>
        <bgColor indexed="26"/>
      </patternFill>
    </fill>
    <fill>
      <patternFill patternType="solid">
        <fgColor theme="6" tint="0.79998168889431442"/>
        <bgColor indexed="23"/>
      </patternFill>
    </fill>
    <fill>
      <patternFill patternType="solid">
        <fgColor theme="6" tint="0.59999389629810485"/>
        <bgColor indexed="23"/>
      </patternFill>
    </fill>
    <fill>
      <patternFill patternType="solid">
        <fgColor theme="6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41"/>
      </patternFill>
    </fill>
    <fill>
      <patternFill patternType="solid">
        <fgColor theme="6" tint="0.79998168889431442"/>
        <bgColor indexed="26"/>
      </patternFill>
    </fill>
    <fill>
      <patternFill patternType="solid">
        <fgColor theme="7" tint="0.59999389629810485"/>
        <bgColor indexed="23"/>
      </patternFill>
    </fill>
    <fill>
      <patternFill patternType="solid">
        <fgColor theme="7" tint="0.59999389629810485"/>
        <bgColor indexed="41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7" tint="0.79998168889431442"/>
        <bgColor indexed="23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3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9"/>
        <bgColor indexed="27"/>
      </patternFill>
    </fill>
    <fill>
      <patternFill patternType="solid">
        <fgColor theme="9" tint="0.79998168889431442"/>
        <bgColor indexed="13"/>
      </patternFill>
    </fill>
    <fill>
      <patternFill patternType="solid">
        <fgColor theme="9" tint="0.79998168889431442"/>
        <bgColor indexed="52"/>
      </patternFill>
    </fill>
    <fill>
      <patternFill patternType="solid">
        <fgColor theme="6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739">
    <xf numFmtId="0" fontId="0" fillId="0" borderId="0" xfId="0"/>
    <xf numFmtId="0" fontId="0" fillId="0" borderId="0" xfId="0" applyAlignment="1"/>
    <xf numFmtId="0" fontId="5" fillId="0" borderId="0" xfId="0" applyFont="1"/>
    <xf numFmtId="0" fontId="0" fillId="3" borderId="4" xfId="0" applyFill="1" applyBorder="1"/>
    <xf numFmtId="0" fontId="5" fillId="3" borderId="4" xfId="0" applyFont="1" applyFill="1" applyBorder="1"/>
    <xf numFmtId="0" fontId="5" fillId="3" borderId="0" xfId="0" applyFont="1" applyFill="1" applyBorder="1"/>
    <xf numFmtId="9" fontId="6" fillId="3" borderId="0" xfId="1" applyFont="1" applyFill="1" applyBorder="1" applyAlignment="1">
      <alignment horizontal="center"/>
    </xf>
    <xf numFmtId="1" fontId="6" fillId="3" borderId="5" xfId="0" applyNumberFormat="1" applyFont="1" applyFill="1" applyBorder="1" applyAlignment="1">
      <alignment horizontal="center"/>
    </xf>
    <xf numFmtId="1" fontId="6" fillId="3" borderId="8" xfId="0" applyNumberFormat="1" applyFont="1" applyFill="1" applyBorder="1" applyAlignment="1">
      <alignment horizontal="center"/>
    </xf>
    <xf numFmtId="0" fontId="2" fillId="3" borderId="0" xfId="0" applyFont="1" applyFill="1" applyBorder="1"/>
    <xf numFmtId="0" fontId="7" fillId="6" borderId="12" xfId="0" applyFont="1" applyFill="1" applyBorder="1" applyAlignment="1">
      <alignment horizontal="center"/>
    </xf>
    <xf numFmtId="0" fontId="7" fillId="6" borderId="13" xfId="0" applyFont="1" applyFill="1" applyBorder="1" applyAlignment="1">
      <alignment horizontal="center"/>
    </xf>
    <xf numFmtId="0" fontId="7" fillId="7" borderId="12" xfId="0" applyFont="1" applyFill="1" applyBorder="1" applyAlignment="1">
      <alignment horizontal="center"/>
    </xf>
    <xf numFmtId="0" fontId="7" fillId="7" borderId="13" xfId="0" applyFont="1" applyFill="1" applyBorder="1" applyAlignment="1">
      <alignment horizontal="center"/>
    </xf>
    <xf numFmtId="0" fontId="7" fillId="7" borderId="17" xfId="0" applyFont="1" applyFill="1" applyBorder="1" applyAlignment="1">
      <alignment horizontal="center"/>
    </xf>
    <xf numFmtId="0" fontId="7" fillId="7" borderId="18" xfId="0" applyFont="1" applyFill="1" applyBorder="1" applyAlignment="1">
      <alignment horizontal="center"/>
    </xf>
    <xf numFmtId="0" fontId="7" fillId="7" borderId="19" xfId="0" applyFont="1" applyFill="1" applyBorder="1" applyAlignment="1">
      <alignment horizontal="center"/>
    </xf>
    <xf numFmtId="0" fontId="7" fillId="7" borderId="20" xfId="0" applyFont="1" applyFill="1" applyBorder="1" applyAlignment="1">
      <alignment horizontal="center"/>
    </xf>
    <xf numFmtId="0" fontId="1" fillId="3" borderId="4" xfId="0" applyFont="1" applyFill="1" applyBorder="1"/>
    <xf numFmtId="0" fontId="1" fillId="3" borderId="0" xfId="0" applyFont="1" applyFill="1" applyBorder="1"/>
    <xf numFmtId="0" fontId="1" fillId="3" borderId="0" xfId="0" applyFont="1" applyFill="1" applyBorder="1" applyAlignment="1"/>
    <xf numFmtId="0" fontId="1" fillId="3" borderId="5" xfId="0" applyFont="1" applyFill="1" applyBorder="1"/>
    <xf numFmtId="0" fontId="2" fillId="3" borderId="4" xfId="0" applyFont="1" applyFill="1" applyBorder="1"/>
    <xf numFmtId="164" fontId="1" fillId="3" borderId="5" xfId="0" applyNumberFormat="1" applyFont="1" applyFill="1" applyBorder="1" applyAlignment="1">
      <alignment horizontal="left"/>
    </xf>
    <xf numFmtId="0" fontId="1" fillId="3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left"/>
    </xf>
    <xf numFmtId="0" fontId="1" fillId="3" borderId="6" xfId="0" applyFont="1" applyFill="1" applyBorder="1"/>
    <xf numFmtId="0" fontId="1" fillId="0" borderId="0" xfId="0" applyFont="1"/>
    <xf numFmtId="0" fontId="1" fillId="0" borderId="0" xfId="0" applyFont="1" applyAlignment="1"/>
    <xf numFmtId="0" fontId="0" fillId="2" borderId="7" xfId="0" applyFill="1" applyBorder="1"/>
    <xf numFmtId="0" fontId="3" fillId="7" borderId="4" xfId="0" applyFont="1" applyFill="1" applyBorder="1"/>
    <xf numFmtId="0" fontId="3" fillId="7" borderId="0" xfId="0" applyFont="1" applyFill="1" applyBorder="1"/>
    <xf numFmtId="0" fontId="3" fillId="7" borderId="5" xfId="0" applyFont="1" applyFill="1" applyBorder="1"/>
    <xf numFmtId="0" fontId="4" fillId="7" borderId="0" xfId="0" applyFont="1" applyFill="1" applyBorder="1"/>
    <xf numFmtId="0" fontId="4" fillId="7" borderId="5" xfId="0" applyFont="1" applyFill="1" applyBorder="1"/>
    <xf numFmtId="0" fontId="0" fillId="7" borderId="0" xfId="0" applyFill="1" applyBorder="1"/>
    <xf numFmtId="0" fontId="1" fillId="5" borderId="0" xfId="0" applyFont="1" applyFill="1" applyBorder="1"/>
    <xf numFmtId="0" fontId="3" fillId="6" borderId="4" xfId="0" applyFont="1" applyFill="1" applyBorder="1"/>
    <xf numFmtId="0" fontId="3" fillId="6" borderId="0" xfId="0" applyFont="1" applyFill="1" applyBorder="1"/>
    <xf numFmtId="0" fontId="3" fillId="6" borderId="5" xfId="0" applyFont="1" applyFill="1" applyBorder="1"/>
    <xf numFmtId="0" fontId="4" fillId="6" borderId="0" xfId="0" applyFont="1" applyFill="1" applyBorder="1"/>
    <xf numFmtId="0" fontId="4" fillId="6" borderId="5" xfId="0" applyFont="1" applyFill="1" applyBorder="1"/>
    <xf numFmtId="0" fontId="0" fillId="6" borderId="0" xfId="0" applyFill="1" applyBorder="1"/>
    <xf numFmtId="0" fontId="5" fillId="5" borderId="4" xfId="0" applyFont="1" applyFill="1" applyBorder="1"/>
    <xf numFmtId="9" fontId="6" fillId="5" borderId="0" xfId="1" applyFont="1" applyFill="1" applyBorder="1" applyAlignment="1">
      <alignment horizontal="center"/>
    </xf>
    <xf numFmtId="1" fontId="6" fillId="5" borderId="5" xfId="0" applyNumberFormat="1" applyFont="1" applyFill="1" applyBorder="1" applyAlignment="1">
      <alignment horizontal="center"/>
    </xf>
    <xf numFmtId="0" fontId="0" fillId="5" borderId="4" xfId="0" applyFill="1" applyBorder="1"/>
    <xf numFmtId="1" fontId="6" fillId="5" borderId="8" xfId="0" applyNumberFormat="1" applyFont="1" applyFill="1" applyBorder="1" applyAlignment="1">
      <alignment horizontal="center"/>
    </xf>
    <xf numFmtId="0" fontId="2" fillId="5" borderId="4" xfId="0" applyFont="1" applyFill="1" applyBorder="1"/>
    <xf numFmtId="0" fontId="2" fillId="5" borderId="0" xfId="0" applyFont="1" applyFill="1" applyBorder="1"/>
    <xf numFmtId="0" fontId="1" fillId="5" borderId="0" xfId="0" applyFont="1" applyFill="1" applyBorder="1" applyAlignment="1"/>
    <xf numFmtId="0" fontId="1" fillId="5" borderId="5" xfId="0" applyFont="1" applyFill="1" applyBorder="1"/>
    <xf numFmtId="0" fontId="1" fillId="5" borderId="4" xfId="0" applyFont="1" applyFill="1" applyBorder="1"/>
    <xf numFmtId="164" fontId="1" fillId="5" borderId="5" xfId="0" applyNumberFormat="1" applyFont="1" applyFill="1" applyBorder="1" applyAlignment="1">
      <alignment horizontal="left"/>
    </xf>
    <xf numFmtId="0" fontId="1" fillId="5" borderId="0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left"/>
    </xf>
    <xf numFmtId="0" fontId="1" fillId="5" borderId="6" xfId="0" applyFont="1" applyFill="1" applyBorder="1"/>
    <xf numFmtId="0" fontId="7" fillId="6" borderId="17" xfId="0" applyFont="1" applyFill="1" applyBorder="1" applyAlignment="1">
      <alignment horizontal="center"/>
    </xf>
    <xf numFmtId="0" fontId="7" fillId="6" borderId="18" xfId="0" applyFont="1" applyFill="1" applyBorder="1" applyAlignment="1">
      <alignment horizontal="center"/>
    </xf>
    <xf numFmtId="0" fontId="7" fillId="6" borderId="19" xfId="0" applyFont="1" applyFill="1" applyBorder="1" applyAlignment="1">
      <alignment horizontal="center"/>
    </xf>
    <xf numFmtId="0" fontId="7" fillId="6" borderId="20" xfId="0" applyFont="1" applyFill="1" applyBorder="1" applyAlignment="1">
      <alignment horizontal="center"/>
    </xf>
    <xf numFmtId="0" fontId="0" fillId="8" borderId="1" xfId="0" applyFill="1" applyBorder="1"/>
    <xf numFmtId="0" fontId="0" fillId="8" borderId="2" xfId="0" applyFill="1" applyBorder="1"/>
    <xf numFmtId="0" fontId="0" fillId="8" borderId="3" xfId="0" applyFill="1" applyBorder="1"/>
    <xf numFmtId="0" fontId="0" fillId="8" borderId="4" xfId="0" applyFill="1" applyBorder="1"/>
    <xf numFmtId="0" fontId="0" fillId="8" borderId="0" xfId="0" applyFill="1" applyBorder="1"/>
    <xf numFmtId="0" fontId="0" fillId="8" borderId="5" xfId="0" applyFill="1" applyBorder="1"/>
    <xf numFmtId="0" fontId="0" fillId="8" borderId="6" xfId="0" applyFill="1" applyBorder="1"/>
    <xf numFmtId="0" fontId="0" fillId="8" borderId="7" xfId="0" applyFill="1" applyBorder="1"/>
    <xf numFmtId="0" fontId="0" fillId="8" borderId="8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8" xfId="0" applyFill="1" applyBorder="1"/>
    <xf numFmtId="0" fontId="3" fillId="10" borderId="4" xfId="0" applyFont="1" applyFill="1" applyBorder="1"/>
    <xf numFmtId="0" fontId="3" fillId="10" borderId="0" xfId="0" applyFont="1" applyFill="1" applyBorder="1"/>
    <xf numFmtId="0" fontId="3" fillId="10" borderId="5" xfId="0" applyFont="1" applyFill="1" applyBorder="1"/>
    <xf numFmtId="0" fontId="4" fillId="10" borderId="0" xfId="0" applyFont="1" applyFill="1" applyBorder="1"/>
    <xf numFmtId="0" fontId="4" fillId="10" borderId="5" xfId="0" applyFont="1" applyFill="1" applyBorder="1"/>
    <xf numFmtId="0" fontId="0" fillId="10" borderId="0" xfId="0" applyFill="1" applyBorder="1"/>
    <xf numFmtId="0" fontId="5" fillId="11" borderId="2" xfId="0" applyFont="1" applyFill="1" applyBorder="1"/>
    <xf numFmtId="0" fontId="5" fillId="11" borderId="4" xfId="0" applyFont="1" applyFill="1" applyBorder="1"/>
    <xf numFmtId="0" fontId="5" fillId="11" borderId="0" xfId="0" applyFont="1" applyFill="1" applyBorder="1"/>
    <xf numFmtId="0" fontId="5" fillId="11" borderId="7" xfId="0" applyFont="1" applyFill="1" applyBorder="1"/>
    <xf numFmtId="9" fontId="6" fillId="12" borderId="2" xfId="1" applyFont="1" applyFill="1" applyBorder="1" applyAlignment="1">
      <alignment horizontal="center"/>
    </xf>
    <xf numFmtId="1" fontId="6" fillId="12" borderId="3" xfId="0" applyNumberFormat="1" applyFont="1" applyFill="1" applyBorder="1" applyAlignment="1">
      <alignment horizontal="center"/>
    </xf>
    <xf numFmtId="9" fontId="6" fillId="12" borderId="0" xfId="1" applyFont="1" applyFill="1" applyBorder="1" applyAlignment="1">
      <alignment horizontal="center"/>
    </xf>
    <xf numFmtId="1" fontId="6" fillId="12" borderId="5" xfId="0" applyNumberFormat="1" applyFont="1" applyFill="1" applyBorder="1" applyAlignment="1">
      <alignment horizontal="center"/>
    </xf>
    <xf numFmtId="0" fontId="5" fillId="12" borderId="4" xfId="0" applyFont="1" applyFill="1" applyBorder="1"/>
    <xf numFmtId="0" fontId="0" fillId="12" borderId="4" xfId="0" applyFill="1" applyBorder="1"/>
    <xf numFmtId="9" fontId="6" fillId="12" borderId="7" xfId="1" applyFont="1" applyFill="1" applyBorder="1" applyAlignment="1">
      <alignment horizontal="center"/>
    </xf>
    <xf numFmtId="1" fontId="6" fillId="12" borderId="8" xfId="0" applyNumberFormat="1" applyFont="1" applyFill="1" applyBorder="1" applyAlignment="1">
      <alignment horizontal="center"/>
    </xf>
    <xf numFmtId="0" fontId="2" fillId="12" borderId="0" xfId="0" applyFont="1" applyFill="1" applyBorder="1"/>
    <xf numFmtId="0" fontId="7" fillId="10" borderId="17" xfId="0" applyFont="1" applyFill="1" applyBorder="1" applyAlignment="1">
      <alignment horizontal="center"/>
    </xf>
    <xf numFmtId="0" fontId="7" fillId="10" borderId="18" xfId="0" applyFont="1" applyFill="1" applyBorder="1" applyAlignment="1">
      <alignment horizontal="center"/>
    </xf>
    <xf numFmtId="0" fontId="7" fillId="10" borderId="12" xfId="0" applyFont="1" applyFill="1" applyBorder="1" applyAlignment="1">
      <alignment horizontal="center"/>
    </xf>
    <xf numFmtId="0" fontId="7" fillId="10" borderId="13" xfId="0" applyFont="1" applyFill="1" applyBorder="1" applyAlignment="1">
      <alignment horizontal="center"/>
    </xf>
    <xf numFmtId="0" fontId="7" fillId="10" borderId="19" xfId="0" applyFont="1" applyFill="1" applyBorder="1" applyAlignment="1">
      <alignment horizontal="center"/>
    </xf>
    <xf numFmtId="0" fontId="7" fillId="10" borderId="20" xfId="0" applyFont="1" applyFill="1" applyBorder="1" applyAlignment="1">
      <alignment horizontal="center"/>
    </xf>
    <xf numFmtId="0" fontId="2" fillId="12" borderId="4" xfId="0" applyFont="1" applyFill="1" applyBorder="1"/>
    <xf numFmtId="0" fontId="1" fillId="12" borderId="0" xfId="0" applyFont="1" applyFill="1" applyBorder="1"/>
    <xf numFmtId="0" fontId="1" fillId="12" borderId="0" xfId="0" applyFont="1" applyFill="1" applyBorder="1" applyAlignment="1"/>
    <xf numFmtId="0" fontId="1" fillId="12" borderId="5" xfId="0" applyFont="1" applyFill="1" applyBorder="1"/>
    <xf numFmtId="0" fontId="1" fillId="12" borderId="4" xfId="0" applyFont="1" applyFill="1" applyBorder="1"/>
    <xf numFmtId="164" fontId="1" fillId="12" borderId="5" xfId="0" applyNumberFormat="1" applyFont="1" applyFill="1" applyBorder="1" applyAlignment="1">
      <alignment horizontal="left"/>
    </xf>
    <xf numFmtId="0" fontId="1" fillId="12" borderId="0" xfId="0" applyFont="1" applyFill="1" applyBorder="1" applyAlignment="1">
      <alignment horizontal="center"/>
    </xf>
    <xf numFmtId="0" fontId="1" fillId="12" borderId="0" xfId="0" applyFont="1" applyFill="1" applyBorder="1" applyAlignment="1">
      <alignment horizontal="left"/>
    </xf>
    <xf numFmtId="0" fontId="1" fillId="12" borderId="6" xfId="0" applyFont="1" applyFill="1" applyBorder="1"/>
    <xf numFmtId="0" fontId="1" fillId="13" borderId="0" xfId="0" applyFont="1" applyFill="1" applyBorder="1"/>
    <xf numFmtId="0" fontId="3" fillId="14" borderId="4" xfId="0" applyFont="1" applyFill="1" applyBorder="1"/>
    <xf numFmtId="0" fontId="3" fillId="14" borderId="0" xfId="0" applyFont="1" applyFill="1" applyBorder="1"/>
    <xf numFmtId="0" fontId="3" fillId="14" borderId="5" xfId="0" applyFont="1" applyFill="1" applyBorder="1"/>
    <xf numFmtId="0" fontId="4" fillId="14" borderId="0" xfId="0" applyFont="1" applyFill="1" applyBorder="1"/>
    <xf numFmtId="0" fontId="4" fillId="14" borderId="5" xfId="0" applyFont="1" applyFill="1" applyBorder="1"/>
    <xf numFmtId="0" fontId="0" fillId="14" borderId="0" xfId="0" applyFill="1" applyBorder="1"/>
    <xf numFmtId="0" fontId="5" fillId="13" borderId="4" xfId="0" applyFont="1" applyFill="1" applyBorder="1"/>
    <xf numFmtId="0" fontId="5" fillId="13" borderId="0" xfId="0" applyFont="1" applyFill="1" applyBorder="1"/>
    <xf numFmtId="9" fontId="6" fillId="13" borderId="0" xfId="1" applyFont="1" applyFill="1" applyBorder="1" applyAlignment="1">
      <alignment horizontal="center"/>
    </xf>
    <xf numFmtId="1" fontId="6" fillId="13" borderId="5" xfId="0" applyNumberFormat="1" applyFont="1" applyFill="1" applyBorder="1" applyAlignment="1">
      <alignment horizontal="center"/>
    </xf>
    <xf numFmtId="0" fontId="0" fillId="13" borderId="4" xfId="0" applyFill="1" applyBorder="1"/>
    <xf numFmtId="0" fontId="5" fillId="13" borderId="7" xfId="0" applyFont="1" applyFill="1" applyBorder="1"/>
    <xf numFmtId="9" fontId="6" fillId="13" borderId="7" xfId="1" applyFont="1" applyFill="1" applyBorder="1" applyAlignment="1">
      <alignment horizontal="center"/>
    </xf>
    <xf numFmtId="1" fontId="6" fillId="13" borderId="8" xfId="0" applyNumberFormat="1" applyFont="1" applyFill="1" applyBorder="1" applyAlignment="1">
      <alignment horizontal="center"/>
    </xf>
    <xf numFmtId="0" fontId="2" fillId="13" borderId="0" xfId="0" applyFont="1" applyFill="1" applyBorder="1"/>
    <xf numFmtId="0" fontId="2" fillId="13" borderId="4" xfId="0" applyFont="1" applyFill="1" applyBorder="1"/>
    <xf numFmtId="0" fontId="1" fillId="13" borderId="0" xfId="0" applyFont="1" applyFill="1" applyBorder="1" applyAlignment="1"/>
    <xf numFmtId="0" fontId="1" fillId="13" borderId="5" xfId="0" applyFont="1" applyFill="1" applyBorder="1"/>
    <xf numFmtId="0" fontId="1" fillId="13" borderId="4" xfId="0" applyFont="1" applyFill="1" applyBorder="1"/>
    <xf numFmtId="164" fontId="1" fillId="13" borderId="5" xfId="0" applyNumberFormat="1" applyFont="1" applyFill="1" applyBorder="1" applyAlignment="1">
      <alignment horizontal="left"/>
    </xf>
    <xf numFmtId="0" fontId="1" fillId="13" borderId="0" xfId="0" applyFont="1" applyFill="1" applyBorder="1" applyAlignment="1">
      <alignment horizontal="center"/>
    </xf>
    <xf numFmtId="0" fontId="1" fillId="13" borderId="0" xfId="0" applyFont="1" applyFill="1" applyBorder="1" applyAlignment="1">
      <alignment horizontal="left"/>
    </xf>
    <xf numFmtId="0" fontId="1" fillId="13" borderId="6" xfId="0" applyFont="1" applyFill="1" applyBorder="1"/>
    <xf numFmtId="0" fontId="7" fillId="14" borderId="17" xfId="0" applyFont="1" applyFill="1" applyBorder="1" applyAlignment="1">
      <alignment horizontal="center"/>
    </xf>
    <xf numFmtId="0" fontId="7" fillId="14" borderId="18" xfId="0" applyFont="1" applyFill="1" applyBorder="1" applyAlignment="1">
      <alignment horizontal="center"/>
    </xf>
    <xf numFmtId="0" fontId="7" fillId="14" borderId="12" xfId="0" applyFont="1" applyFill="1" applyBorder="1" applyAlignment="1">
      <alignment horizontal="center"/>
    </xf>
    <xf numFmtId="0" fontId="7" fillId="14" borderId="13" xfId="0" applyFont="1" applyFill="1" applyBorder="1" applyAlignment="1">
      <alignment horizontal="center"/>
    </xf>
    <xf numFmtId="0" fontId="7" fillId="14" borderId="19" xfId="0" applyFont="1" applyFill="1" applyBorder="1" applyAlignment="1">
      <alignment horizontal="center"/>
    </xf>
    <xf numFmtId="0" fontId="7" fillId="14" borderId="20" xfId="0" applyFont="1" applyFill="1" applyBorder="1" applyAlignment="1">
      <alignment horizontal="center"/>
    </xf>
    <xf numFmtId="0" fontId="3" fillId="16" borderId="4" xfId="0" applyFont="1" applyFill="1" applyBorder="1"/>
    <xf numFmtId="0" fontId="0" fillId="16" borderId="0" xfId="0" applyFill="1" applyBorder="1"/>
    <xf numFmtId="0" fontId="3" fillId="16" borderId="0" xfId="0" applyFont="1" applyFill="1" applyBorder="1"/>
    <xf numFmtId="0" fontId="3" fillId="16" borderId="5" xfId="0" applyFont="1" applyFill="1" applyBorder="1"/>
    <xf numFmtId="0" fontId="5" fillId="17" borderId="0" xfId="0" applyFont="1" applyFill="1" applyBorder="1"/>
    <xf numFmtId="164" fontId="5" fillId="17" borderId="5" xfId="0" applyNumberFormat="1" applyFont="1" applyFill="1" applyBorder="1" applyAlignment="1">
      <alignment horizontal="left"/>
    </xf>
    <xf numFmtId="0" fontId="5" fillId="17" borderId="7" xfId="0" applyFont="1" applyFill="1" applyBorder="1" applyAlignment="1">
      <alignment horizontal="right"/>
    </xf>
    <xf numFmtId="0" fontId="5" fillId="17" borderId="7" xfId="0" applyFont="1" applyFill="1" applyBorder="1"/>
    <xf numFmtId="164" fontId="5" fillId="17" borderId="8" xfId="0" applyNumberFormat="1" applyFont="1" applyFill="1" applyBorder="1" applyAlignment="1">
      <alignment horizontal="left"/>
    </xf>
    <xf numFmtId="0" fontId="2" fillId="17" borderId="4" xfId="0" applyFont="1" applyFill="1" applyBorder="1"/>
    <xf numFmtId="0" fontId="2" fillId="17" borderId="0" xfId="0" applyFont="1" applyFill="1" applyBorder="1"/>
    <xf numFmtId="0" fontId="1" fillId="17" borderId="0" xfId="0" applyFont="1" applyFill="1" applyBorder="1"/>
    <xf numFmtId="0" fontId="1" fillId="17" borderId="0" xfId="0" applyFont="1" applyFill="1" applyBorder="1" applyAlignment="1"/>
    <xf numFmtId="164" fontId="1" fillId="17" borderId="5" xfId="0" applyNumberFormat="1" applyFont="1" applyFill="1" applyBorder="1" applyAlignment="1">
      <alignment horizontal="left"/>
    </xf>
    <xf numFmtId="0" fontId="1" fillId="17" borderId="4" xfId="0" applyFont="1" applyFill="1" applyBorder="1"/>
    <xf numFmtId="0" fontId="1" fillId="17" borderId="6" xfId="0" applyFont="1" applyFill="1" applyBorder="1"/>
    <xf numFmtId="0" fontId="1" fillId="17" borderId="7" xfId="0" applyFont="1" applyFill="1" applyBorder="1"/>
    <xf numFmtId="0" fontId="7" fillId="7" borderId="29" xfId="0" applyFont="1" applyFill="1" applyBorder="1"/>
    <xf numFmtId="0" fontId="7" fillId="7" borderId="31" xfId="0" applyFont="1" applyFill="1" applyBorder="1"/>
    <xf numFmtId="0" fontId="7" fillId="7" borderId="33" xfId="0" applyFont="1" applyFill="1" applyBorder="1"/>
    <xf numFmtId="0" fontId="7" fillId="7" borderId="34" xfId="0" applyFont="1" applyFill="1" applyBorder="1" applyAlignment="1"/>
    <xf numFmtId="0" fontId="7" fillId="7" borderId="35" xfId="0" applyFont="1" applyFill="1" applyBorder="1" applyAlignment="1"/>
    <xf numFmtId="0" fontId="7" fillId="7" borderId="36" xfId="0" applyFont="1" applyFill="1" applyBorder="1" applyAlignment="1"/>
    <xf numFmtId="0" fontId="7" fillId="7" borderId="37" xfId="0" applyFont="1" applyFill="1" applyBorder="1" applyAlignment="1"/>
    <xf numFmtId="0" fontId="7" fillId="7" borderId="38" xfId="0" applyFont="1" applyFill="1" applyBorder="1"/>
    <xf numFmtId="0" fontId="7" fillId="7" borderId="39" xfId="0" applyFont="1" applyFill="1" applyBorder="1"/>
    <xf numFmtId="0" fontId="1" fillId="19" borderId="42" xfId="2" applyFont="1" applyFill="1" applyBorder="1" applyAlignment="1"/>
    <xf numFmtId="0" fontId="1" fillId="19" borderId="43" xfId="2" applyFont="1" applyFill="1" applyBorder="1" applyAlignment="1"/>
    <xf numFmtId="0" fontId="1" fillId="19" borderId="10" xfId="2" applyFont="1" applyFill="1" applyBorder="1" applyAlignment="1">
      <alignment horizontal="center"/>
    </xf>
    <xf numFmtId="0" fontId="1" fillId="19" borderId="22" xfId="2" applyFont="1" applyFill="1" applyBorder="1" applyAlignment="1"/>
    <xf numFmtId="0" fontId="1" fillId="19" borderId="23" xfId="2" applyFont="1" applyFill="1" applyBorder="1" applyAlignment="1"/>
    <xf numFmtId="0" fontId="1" fillId="19" borderId="9" xfId="2" applyFont="1" applyFill="1" applyBorder="1" applyAlignment="1">
      <alignment horizontal="center"/>
    </xf>
    <xf numFmtId="0" fontId="1" fillId="19" borderId="40" xfId="2" applyFont="1" applyFill="1" applyBorder="1" applyAlignment="1"/>
    <xf numFmtId="0" fontId="1" fillId="19" borderId="41" xfId="2" applyFont="1" applyFill="1" applyBorder="1" applyAlignment="1"/>
    <xf numFmtId="0" fontId="3" fillId="7" borderId="6" xfId="0" applyFont="1" applyFill="1" applyBorder="1"/>
    <xf numFmtId="0" fontId="3" fillId="7" borderId="7" xfId="0" applyFont="1" applyFill="1" applyBorder="1"/>
    <xf numFmtId="0" fontId="1" fillId="7" borderId="7" xfId="0" applyFont="1" applyFill="1" applyBorder="1"/>
    <xf numFmtId="0" fontId="3" fillId="7" borderId="7" xfId="0" applyFont="1" applyFill="1" applyBorder="1" applyAlignment="1"/>
    <xf numFmtId="0" fontId="1" fillId="3" borderId="4" xfId="0" applyFont="1" applyFill="1" applyBorder="1" applyAlignment="1">
      <alignment horizontal="left" indent="4"/>
    </xf>
    <xf numFmtId="0" fontId="7" fillId="6" borderId="35" xfId="0" applyFont="1" applyFill="1" applyBorder="1" applyAlignment="1"/>
    <xf numFmtId="0" fontId="7" fillId="6" borderId="37" xfId="0" applyFont="1" applyFill="1" applyBorder="1" applyAlignment="1"/>
    <xf numFmtId="0" fontId="7" fillId="6" borderId="39" xfId="0" applyFont="1" applyFill="1" applyBorder="1"/>
    <xf numFmtId="0" fontId="1" fillId="23" borderId="42" xfId="2" applyFont="1" applyFill="1" applyBorder="1" applyAlignment="1"/>
    <xf numFmtId="0" fontId="1" fillId="23" borderId="43" xfId="2" applyFont="1" applyFill="1" applyBorder="1" applyAlignment="1"/>
    <xf numFmtId="0" fontId="1" fillId="23" borderId="10" xfId="2" applyFont="1" applyFill="1" applyBorder="1" applyAlignment="1">
      <alignment horizontal="center"/>
    </xf>
    <xf numFmtId="0" fontId="1" fillId="23" borderId="22" xfId="2" applyFont="1" applyFill="1" applyBorder="1" applyAlignment="1"/>
    <xf numFmtId="0" fontId="1" fillId="23" borderId="23" xfId="2" applyFont="1" applyFill="1" applyBorder="1" applyAlignment="1"/>
    <xf numFmtId="0" fontId="1" fillId="23" borderId="9" xfId="2" applyFont="1" applyFill="1" applyBorder="1" applyAlignment="1">
      <alignment horizontal="center"/>
    </xf>
    <xf numFmtId="0" fontId="1" fillId="23" borderId="40" xfId="2" applyFont="1" applyFill="1" applyBorder="1" applyAlignment="1"/>
    <xf numFmtId="0" fontId="1" fillId="23" borderId="41" xfId="2" applyFont="1" applyFill="1" applyBorder="1" applyAlignment="1"/>
    <xf numFmtId="0" fontId="1" fillId="5" borderId="4" xfId="0" applyFont="1" applyFill="1" applyBorder="1" applyAlignment="1">
      <alignment horizontal="left" indent="4"/>
    </xf>
    <xf numFmtId="0" fontId="7" fillId="6" borderId="34" xfId="0" applyFont="1" applyFill="1" applyBorder="1" applyAlignment="1"/>
    <xf numFmtId="0" fontId="7" fillId="6" borderId="36" xfId="0" applyFont="1" applyFill="1" applyBorder="1" applyAlignment="1"/>
    <xf numFmtId="0" fontId="7" fillId="6" borderId="38" xfId="0" applyFont="1" applyFill="1" applyBorder="1"/>
    <xf numFmtId="0" fontId="7" fillId="6" borderId="29" xfId="0" applyFont="1" applyFill="1" applyBorder="1"/>
    <xf numFmtId="0" fontId="7" fillId="6" borderId="31" xfId="0" applyFont="1" applyFill="1" applyBorder="1"/>
    <xf numFmtId="0" fontId="7" fillId="6" borderId="33" xfId="0" applyFont="1" applyFill="1" applyBorder="1"/>
    <xf numFmtId="0" fontId="7" fillId="10" borderId="35" xfId="0" applyFont="1" applyFill="1" applyBorder="1" applyAlignment="1"/>
    <xf numFmtId="0" fontId="7" fillId="10" borderId="37" xfId="0" applyFont="1" applyFill="1" applyBorder="1" applyAlignment="1"/>
    <xf numFmtId="0" fontId="7" fillId="10" borderId="39" xfId="0" applyFont="1" applyFill="1" applyBorder="1"/>
    <xf numFmtId="0" fontId="1" fillId="26" borderId="42" xfId="2" applyFont="1" applyFill="1" applyBorder="1" applyAlignment="1"/>
    <xf numFmtId="0" fontId="1" fillId="26" borderId="10" xfId="2" applyFont="1" applyFill="1" applyBorder="1" applyAlignment="1">
      <alignment horizontal="center"/>
    </xf>
    <xf numFmtId="0" fontId="1" fillId="26" borderId="9" xfId="2" applyFont="1" applyFill="1" applyBorder="1" applyAlignment="1">
      <alignment horizontal="center"/>
    </xf>
    <xf numFmtId="0" fontId="1" fillId="26" borderId="22" xfId="2" applyFont="1" applyFill="1" applyBorder="1" applyAlignment="1"/>
    <xf numFmtId="0" fontId="1" fillId="12" borderId="4" xfId="0" applyFont="1" applyFill="1" applyBorder="1" applyAlignment="1">
      <alignment horizontal="left" indent="4"/>
    </xf>
    <xf numFmtId="0" fontId="7" fillId="10" borderId="34" xfId="0" applyFont="1" applyFill="1" applyBorder="1" applyAlignment="1"/>
    <xf numFmtId="0" fontId="7" fillId="10" borderId="36" xfId="0" applyFont="1" applyFill="1" applyBorder="1" applyAlignment="1"/>
    <xf numFmtId="0" fontId="7" fillId="10" borderId="38" xfId="0" applyFont="1" applyFill="1" applyBorder="1"/>
    <xf numFmtId="0" fontId="7" fillId="10" borderId="29" xfId="0" applyFont="1" applyFill="1" applyBorder="1"/>
    <xf numFmtId="0" fontId="7" fillId="10" borderId="31" xfId="0" applyFont="1" applyFill="1" applyBorder="1"/>
    <xf numFmtId="0" fontId="7" fillId="10" borderId="33" xfId="0" applyFont="1" applyFill="1" applyBorder="1"/>
    <xf numFmtId="0" fontId="7" fillId="14" borderId="35" xfId="0" applyFont="1" applyFill="1" applyBorder="1" applyAlignment="1"/>
    <xf numFmtId="0" fontId="7" fillId="14" borderId="37" xfId="0" applyFont="1" applyFill="1" applyBorder="1" applyAlignment="1"/>
    <xf numFmtId="0" fontId="7" fillId="14" borderId="39" xfId="0" applyFont="1" applyFill="1" applyBorder="1"/>
    <xf numFmtId="0" fontId="1" fillId="29" borderId="9" xfId="2" applyFont="1" applyFill="1" applyBorder="1" applyAlignment="1">
      <alignment horizontal="center"/>
    </xf>
    <xf numFmtId="0" fontId="1" fillId="29" borderId="22" xfId="2" applyFont="1" applyFill="1" applyBorder="1" applyAlignment="1"/>
    <xf numFmtId="0" fontId="1" fillId="29" borderId="23" xfId="2" applyFont="1" applyFill="1" applyBorder="1" applyAlignment="1"/>
    <xf numFmtId="0" fontId="1" fillId="13" borderId="4" xfId="0" applyFont="1" applyFill="1" applyBorder="1" applyAlignment="1">
      <alignment horizontal="left" indent="4"/>
    </xf>
    <xf numFmtId="0" fontId="7" fillId="14" borderId="34" xfId="0" applyFont="1" applyFill="1" applyBorder="1" applyAlignment="1"/>
    <xf numFmtId="0" fontId="7" fillId="14" borderId="36" xfId="0" applyFont="1" applyFill="1" applyBorder="1" applyAlignment="1"/>
    <xf numFmtId="0" fontId="7" fillId="14" borderId="38" xfId="0" applyFont="1" applyFill="1" applyBorder="1"/>
    <xf numFmtId="0" fontId="7" fillId="14" borderId="29" xfId="0" applyFont="1" applyFill="1" applyBorder="1"/>
    <xf numFmtId="0" fontId="7" fillId="14" borderId="31" xfId="0" applyFont="1" applyFill="1" applyBorder="1"/>
    <xf numFmtId="0" fontId="7" fillId="14" borderId="33" xfId="0" applyFont="1" applyFill="1" applyBorder="1"/>
    <xf numFmtId="0" fontId="1" fillId="15" borderId="4" xfId="0" applyFont="1" applyFill="1" applyBorder="1"/>
    <xf numFmtId="0" fontId="1" fillId="11" borderId="4" xfId="0" applyFont="1" applyFill="1" applyBorder="1"/>
    <xf numFmtId="0" fontId="3" fillId="6" borderId="6" xfId="0" applyFont="1" applyFill="1" applyBorder="1"/>
    <xf numFmtId="0" fontId="3" fillId="6" borderId="7" xfId="0" applyFont="1" applyFill="1" applyBorder="1"/>
    <xf numFmtId="0" fontId="1" fillId="6" borderId="7" xfId="0" applyFont="1" applyFill="1" applyBorder="1"/>
    <xf numFmtId="0" fontId="3" fillId="6" borderId="7" xfId="0" applyFont="1" applyFill="1" applyBorder="1" applyAlignment="1"/>
    <xf numFmtId="0" fontId="3" fillId="10" borderId="6" xfId="0" applyFont="1" applyFill="1" applyBorder="1"/>
    <xf numFmtId="0" fontId="3" fillId="10" borderId="7" xfId="0" applyFont="1" applyFill="1" applyBorder="1"/>
    <xf numFmtId="0" fontId="1" fillId="10" borderId="7" xfId="0" applyFont="1" applyFill="1" applyBorder="1"/>
    <xf numFmtId="0" fontId="3" fillId="10" borderId="7" xfId="0" applyFont="1" applyFill="1" applyBorder="1" applyAlignment="1"/>
    <xf numFmtId="0" fontId="3" fillId="14" borderId="6" xfId="0" applyFont="1" applyFill="1" applyBorder="1"/>
    <xf numFmtId="0" fontId="3" fillId="14" borderId="7" xfId="0" applyFont="1" applyFill="1" applyBorder="1"/>
    <xf numFmtId="0" fontId="1" fillId="14" borderId="7" xfId="0" applyFont="1" applyFill="1" applyBorder="1"/>
    <xf numFmtId="0" fontId="3" fillId="14" borderId="7" xfId="0" applyFont="1" applyFill="1" applyBorder="1" applyAlignment="1"/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16" borderId="6" xfId="0" applyFont="1" applyFill="1" applyBorder="1"/>
    <xf numFmtId="0" fontId="3" fillId="16" borderId="7" xfId="0" applyFont="1" applyFill="1" applyBorder="1"/>
    <xf numFmtId="0" fontId="1" fillId="16" borderId="7" xfId="0" applyFont="1" applyFill="1" applyBorder="1"/>
    <xf numFmtId="0" fontId="3" fillId="16" borderId="7" xfId="0" applyFont="1" applyFill="1" applyBorder="1" applyAlignment="1"/>
    <xf numFmtId="0" fontId="9" fillId="30" borderId="11" xfId="2" applyFont="1" applyFill="1" applyBorder="1" applyAlignment="1">
      <alignment horizontal="center"/>
    </xf>
    <xf numFmtId="0" fontId="9" fillId="30" borderId="11" xfId="0" applyFont="1" applyFill="1" applyBorder="1" applyAlignment="1">
      <alignment horizontal="center"/>
    </xf>
    <xf numFmtId="0" fontId="9" fillId="30" borderId="47" xfId="2" applyFont="1" applyFill="1" applyBorder="1" applyAlignment="1">
      <alignment horizontal="center"/>
    </xf>
    <xf numFmtId="0" fontId="9" fillId="30" borderId="49" xfId="2" applyFont="1" applyFill="1" applyBorder="1" applyAlignment="1">
      <alignment horizontal="center"/>
    </xf>
    <xf numFmtId="0" fontId="1" fillId="31" borderId="50" xfId="0" applyFont="1" applyFill="1" applyBorder="1"/>
    <xf numFmtId="0" fontId="1" fillId="31" borderId="14" xfId="0" applyFont="1" applyFill="1" applyBorder="1" applyAlignment="1">
      <alignment horizontal="center"/>
    </xf>
    <xf numFmtId="0" fontId="1" fillId="31" borderId="14" xfId="0" applyFont="1" applyFill="1" applyBorder="1"/>
    <xf numFmtId="0" fontId="1" fillId="31" borderId="11" xfId="0" applyFont="1" applyFill="1" applyBorder="1"/>
    <xf numFmtId="0" fontId="1" fillId="31" borderId="9" xfId="0" applyFont="1" applyFill="1" applyBorder="1" applyAlignment="1">
      <alignment horizontal="center"/>
    </xf>
    <xf numFmtId="0" fontId="1" fillId="31" borderId="9" xfId="0" applyFont="1" applyFill="1" applyBorder="1"/>
    <xf numFmtId="164" fontId="1" fillId="17" borderId="8" xfId="0" applyNumberFormat="1" applyFont="1" applyFill="1" applyBorder="1" applyAlignment="1">
      <alignment horizontal="left"/>
    </xf>
    <xf numFmtId="164" fontId="1" fillId="13" borderId="8" xfId="0" applyNumberFormat="1" applyFont="1" applyFill="1" applyBorder="1" applyAlignment="1">
      <alignment horizontal="left"/>
    </xf>
    <xf numFmtId="164" fontId="1" fillId="12" borderId="8" xfId="0" applyNumberFormat="1" applyFont="1" applyFill="1" applyBorder="1" applyAlignment="1">
      <alignment horizontal="left"/>
    </xf>
    <xf numFmtId="164" fontId="1" fillId="5" borderId="8" xfId="0" applyNumberFormat="1" applyFont="1" applyFill="1" applyBorder="1" applyAlignment="1">
      <alignment horizontal="left"/>
    </xf>
    <xf numFmtId="164" fontId="1" fillId="3" borderId="8" xfId="0" applyNumberFormat="1" applyFont="1" applyFill="1" applyBorder="1" applyAlignment="1">
      <alignment horizontal="left"/>
    </xf>
    <xf numFmtId="0" fontId="1" fillId="32" borderId="0" xfId="2" applyFont="1" applyFill="1"/>
    <xf numFmtId="0" fontId="1" fillId="33" borderId="0" xfId="2" applyFont="1" applyFill="1"/>
    <xf numFmtId="0" fontId="1" fillId="34" borderId="0" xfId="2" applyFont="1" applyFill="1"/>
    <xf numFmtId="0" fontId="11" fillId="34" borderId="0" xfId="2" applyFont="1" applyFill="1" applyAlignment="1">
      <alignment horizontal="center" vertical="center"/>
    </xf>
    <xf numFmtId="0" fontId="9" fillId="34" borderId="0" xfId="2" applyFont="1" applyFill="1" applyBorder="1" applyAlignment="1">
      <alignment horizontal="center"/>
    </xf>
    <xf numFmtId="0" fontId="9" fillId="32" borderId="0" xfId="2" applyFont="1" applyFill="1" applyBorder="1" applyAlignment="1">
      <alignment horizontal="center"/>
    </xf>
    <xf numFmtId="0" fontId="11" fillId="33" borderId="0" xfId="2" applyFont="1" applyFill="1" applyAlignment="1">
      <alignment horizontal="center" vertical="center"/>
    </xf>
    <xf numFmtId="0" fontId="1" fillId="32" borderId="0" xfId="2" applyFont="1" applyFill="1" applyBorder="1"/>
    <xf numFmtId="0" fontId="0" fillId="32" borderId="0" xfId="0" applyFill="1"/>
    <xf numFmtId="0" fontId="1" fillId="38" borderId="9" xfId="2" applyFont="1" applyFill="1" applyBorder="1" applyAlignment="1">
      <alignment horizontal="center"/>
    </xf>
    <xf numFmtId="0" fontId="8" fillId="39" borderId="23" xfId="2" applyFont="1" applyFill="1" applyBorder="1"/>
    <xf numFmtId="0" fontId="1" fillId="41" borderId="23" xfId="2" applyFont="1" applyFill="1" applyBorder="1"/>
    <xf numFmtId="0" fontId="14" fillId="40" borderId="23" xfId="2" applyFont="1" applyFill="1" applyBorder="1"/>
    <xf numFmtId="0" fontId="1" fillId="35" borderId="0" xfId="2" applyFont="1" applyFill="1" applyBorder="1" applyAlignment="1">
      <alignment horizontal="left"/>
    </xf>
    <xf numFmtId="0" fontId="1" fillId="35" borderId="55" xfId="2" applyFont="1" applyFill="1" applyBorder="1" applyAlignment="1">
      <alignment horizontal="left"/>
    </xf>
    <xf numFmtId="0" fontId="9" fillId="18" borderId="56" xfId="2" applyFont="1" applyFill="1" applyBorder="1" applyAlignment="1">
      <alignment horizontal="center"/>
    </xf>
    <xf numFmtId="0" fontId="9" fillId="36" borderId="57" xfId="2" applyFont="1" applyFill="1" applyBorder="1" applyAlignment="1">
      <alignment horizontal="center"/>
    </xf>
    <xf numFmtId="0" fontId="9" fillId="36" borderId="52" xfId="2" applyFont="1" applyFill="1" applyBorder="1" applyAlignment="1">
      <alignment horizontal="center"/>
    </xf>
    <xf numFmtId="0" fontId="1" fillId="34" borderId="0" xfId="2" applyFont="1" applyFill="1" applyBorder="1" applyAlignment="1">
      <alignment horizontal="center"/>
    </xf>
    <xf numFmtId="0" fontId="1" fillId="32" borderId="0" xfId="2" applyFont="1" applyFill="1" applyBorder="1" applyAlignment="1">
      <alignment horizontal="center"/>
    </xf>
    <xf numFmtId="0" fontId="9" fillId="7" borderId="25" xfId="2" applyFont="1" applyFill="1" applyBorder="1" applyAlignment="1">
      <alignment horizontal="center"/>
    </xf>
    <xf numFmtId="0" fontId="1" fillId="4" borderId="56" xfId="2" applyFont="1" applyFill="1" applyBorder="1" applyAlignment="1">
      <alignment horizontal="center"/>
    </xf>
    <xf numFmtId="0" fontId="1" fillId="37" borderId="57" xfId="2" applyFont="1" applyFill="1" applyBorder="1" applyAlignment="1">
      <alignment horizontal="center"/>
    </xf>
    <xf numFmtId="9" fontId="1" fillId="3" borderId="25" xfId="1" applyNumberFormat="1" applyFont="1" applyFill="1" applyBorder="1" applyAlignment="1">
      <alignment horizontal="center"/>
    </xf>
    <xf numFmtId="0" fontId="8" fillId="39" borderId="9" xfId="2" applyFont="1" applyFill="1" applyBorder="1" applyAlignment="1">
      <alignment horizontal="center"/>
    </xf>
    <xf numFmtId="165" fontId="9" fillId="38" borderId="9" xfId="2" applyNumberFormat="1" applyFont="1" applyFill="1" applyBorder="1" applyAlignment="1">
      <alignment horizontal="center"/>
    </xf>
    <xf numFmtId="0" fontId="9" fillId="18" borderId="58" xfId="2" applyFont="1" applyFill="1" applyBorder="1" applyAlignment="1">
      <alignment horizontal="center"/>
    </xf>
    <xf numFmtId="0" fontId="9" fillId="36" borderId="49" xfId="2" applyFont="1" applyFill="1" applyBorder="1" applyAlignment="1">
      <alignment horizontal="center"/>
    </xf>
    <xf numFmtId="0" fontId="15" fillId="39" borderId="9" xfId="2" applyFont="1" applyFill="1" applyBorder="1" applyAlignment="1">
      <alignment horizontal="center"/>
    </xf>
    <xf numFmtId="0" fontId="16" fillId="36" borderId="59" xfId="2" applyFont="1" applyFill="1" applyBorder="1"/>
    <xf numFmtId="0" fontId="16" fillId="36" borderId="60" xfId="2" applyFont="1" applyFill="1" applyBorder="1"/>
    <xf numFmtId="0" fontId="10" fillId="34" borderId="0" xfId="0" applyFont="1" applyFill="1" applyAlignment="1">
      <alignment vertical="top"/>
    </xf>
    <xf numFmtId="0" fontId="1" fillId="34" borderId="0" xfId="0" applyFont="1" applyFill="1"/>
    <xf numFmtId="0" fontId="9" fillId="21" borderId="56" xfId="2" applyFont="1" applyFill="1" applyBorder="1" applyAlignment="1">
      <alignment horizontal="center"/>
    </xf>
    <xf numFmtId="0" fontId="9" fillId="42" borderId="52" xfId="2" applyFont="1" applyFill="1" applyBorder="1" applyAlignment="1">
      <alignment horizontal="center"/>
    </xf>
    <xf numFmtId="0" fontId="9" fillId="42" borderId="57" xfId="2" applyFont="1" applyFill="1" applyBorder="1" applyAlignment="1">
      <alignment horizontal="center"/>
    </xf>
    <xf numFmtId="0" fontId="9" fillId="21" borderId="58" xfId="2" applyFont="1" applyFill="1" applyBorder="1" applyAlignment="1">
      <alignment horizontal="center"/>
    </xf>
    <xf numFmtId="0" fontId="9" fillId="42" borderId="49" xfId="2" applyFont="1" applyFill="1" applyBorder="1" applyAlignment="1">
      <alignment horizontal="center"/>
    </xf>
    <xf numFmtId="0" fontId="16" fillId="42" borderId="60" xfId="2" applyFont="1" applyFill="1" applyBorder="1"/>
    <xf numFmtId="0" fontId="16" fillId="42" borderId="59" xfId="2" applyFont="1" applyFill="1" applyBorder="1"/>
    <xf numFmtId="0" fontId="1" fillId="9" borderId="56" xfId="2" applyFont="1" applyFill="1" applyBorder="1" applyAlignment="1">
      <alignment horizontal="center"/>
    </xf>
    <xf numFmtId="0" fontId="1" fillId="43" borderId="57" xfId="2" applyFont="1" applyFill="1" applyBorder="1" applyAlignment="1">
      <alignment horizontal="center"/>
    </xf>
    <xf numFmtId="0" fontId="9" fillId="6" borderId="25" xfId="2" applyFont="1" applyFill="1" applyBorder="1" applyAlignment="1">
      <alignment horizontal="center"/>
    </xf>
    <xf numFmtId="9" fontId="1" fillId="5" borderId="25" xfId="1" applyNumberFormat="1" applyFont="1" applyFill="1" applyBorder="1" applyAlignment="1">
      <alignment horizontal="center"/>
    </xf>
    <xf numFmtId="165" fontId="9" fillId="47" borderId="9" xfId="2" applyNumberFormat="1" applyFont="1" applyFill="1" applyBorder="1" applyAlignment="1">
      <alignment horizontal="center"/>
    </xf>
    <xf numFmtId="0" fontId="9" fillId="6" borderId="60" xfId="2" applyFont="1" applyFill="1" applyBorder="1" applyAlignment="1">
      <alignment horizontal="center"/>
    </xf>
    <xf numFmtId="0" fontId="15" fillId="46" borderId="23" xfId="2" applyFont="1" applyFill="1" applyBorder="1" applyAlignment="1">
      <alignment horizontal="center"/>
    </xf>
    <xf numFmtId="0" fontId="14" fillId="44" borderId="52" xfId="2" applyFont="1" applyFill="1" applyBorder="1"/>
    <xf numFmtId="0" fontId="1" fillId="47" borderId="52" xfId="2" applyFont="1" applyFill="1" applyBorder="1" applyAlignment="1">
      <alignment horizontal="center"/>
    </xf>
    <xf numFmtId="0" fontId="1" fillId="45" borderId="52" xfId="2" applyFont="1" applyFill="1" applyBorder="1"/>
    <xf numFmtId="0" fontId="8" fillId="46" borderId="52" xfId="2" applyFont="1" applyFill="1" applyBorder="1"/>
    <xf numFmtId="0" fontId="8" fillId="46" borderId="52" xfId="2" applyFont="1" applyFill="1" applyBorder="1" applyAlignment="1">
      <alignment horizontal="center"/>
    </xf>
    <xf numFmtId="0" fontId="9" fillId="6" borderId="27" xfId="2" applyFont="1" applyFill="1" applyBorder="1" applyAlignment="1">
      <alignment horizontal="center"/>
    </xf>
    <xf numFmtId="0" fontId="10" fillId="33" borderId="0" xfId="2" applyFont="1" applyFill="1" applyAlignment="1">
      <alignment horizontal="center" vertical="center"/>
    </xf>
    <xf numFmtId="0" fontId="9" fillId="24" borderId="56" xfId="2" applyFont="1" applyFill="1" applyBorder="1" applyAlignment="1">
      <alignment horizontal="center"/>
    </xf>
    <xf numFmtId="0" fontId="9" fillId="49" borderId="52" xfId="2" applyFont="1" applyFill="1" applyBorder="1" applyAlignment="1">
      <alignment horizontal="center"/>
    </xf>
    <xf numFmtId="0" fontId="9" fillId="49" borderId="57" xfId="2" applyFont="1" applyFill="1" applyBorder="1" applyAlignment="1">
      <alignment horizontal="center"/>
    </xf>
    <xf numFmtId="0" fontId="1" fillId="11" borderId="56" xfId="2" applyFont="1" applyFill="1" applyBorder="1" applyAlignment="1">
      <alignment horizontal="center"/>
    </xf>
    <xf numFmtId="0" fontId="1" fillId="48" borderId="57" xfId="2" applyFont="1" applyFill="1" applyBorder="1" applyAlignment="1">
      <alignment horizontal="center"/>
    </xf>
    <xf numFmtId="0" fontId="9" fillId="24" borderId="58" xfId="2" applyFont="1" applyFill="1" applyBorder="1" applyAlignment="1">
      <alignment horizontal="center"/>
    </xf>
    <xf numFmtId="0" fontId="9" fillId="49" borderId="49" xfId="2" applyFont="1" applyFill="1" applyBorder="1" applyAlignment="1">
      <alignment horizontal="center"/>
    </xf>
    <xf numFmtId="0" fontId="16" fillId="49" borderId="59" xfId="2" applyFont="1" applyFill="1" applyBorder="1"/>
    <xf numFmtId="0" fontId="16" fillId="49" borderId="60" xfId="2" applyFont="1" applyFill="1" applyBorder="1"/>
    <xf numFmtId="0" fontId="14" fillId="50" borderId="52" xfId="2" applyFont="1" applyFill="1" applyBorder="1"/>
    <xf numFmtId="0" fontId="1" fillId="51" borderId="52" xfId="2" applyFont="1" applyFill="1" applyBorder="1"/>
    <xf numFmtId="0" fontId="8" fillId="52" borderId="52" xfId="2" applyFont="1" applyFill="1" applyBorder="1"/>
    <xf numFmtId="0" fontId="8" fillId="52" borderId="52" xfId="2" applyFont="1" applyFill="1" applyBorder="1" applyAlignment="1">
      <alignment horizontal="center"/>
    </xf>
    <xf numFmtId="0" fontId="1" fillId="53" borderId="52" xfId="2" applyFont="1" applyFill="1" applyBorder="1" applyAlignment="1">
      <alignment horizontal="center"/>
    </xf>
    <xf numFmtId="0" fontId="9" fillId="10" borderId="60" xfId="2" applyFont="1" applyFill="1" applyBorder="1" applyAlignment="1">
      <alignment horizontal="center"/>
    </xf>
    <xf numFmtId="0" fontId="9" fillId="10" borderId="25" xfId="2" applyFont="1" applyFill="1" applyBorder="1" applyAlignment="1">
      <alignment horizontal="center"/>
    </xf>
    <xf numFmtId="0" fontId="15" fillId="52" borderId="23" xfId="2" applyFont="1" applyFill="1" applyBorder="1" applyAlignment="1">
      <alignment horizontal="center"/>
    </xf>
    <xf numFmtId="9" fontId="1" fillId="12" borderId="25" xfId="1" applyNumberFormat="1" applyFont="1" applyFill="1" applyBorder="1" applyAlignment="1">
      <alignment horizontal="center"/>
    </xf>
    <xf numFmtId="165" fontId="9" fillId="53" borderId="9" xfId="2" applyNumberFormat="1" applyFont="1" applyFill="1" applyBorder="1" applyAlignment="1">
      <alignment horizontal="center"/>
    </xf>
    <xf numFmtId="0" fontId="9" fillId="27" borderId="56" xfId="2" applyFont="1" applyFill="1" applyBorder="1" applyAlignment="1">
      <alignment horizontal="center"/>
    </xf>
    <xf numFmtId="0" fontId="9" fillId="54" borderId="52" xfId="2" applyFont="1" applyFill="1" applyBorder="1" applyAlignment="1">
      <alignment horizontal="center"/>
    </xf>
    <xf numFmtId="0" fontId="9" fillId="54" borderId="57" xfId="2" applyFont="1" applyFill="1" applyBorder="1" applyAlignment="1">
      <alignment horizontal="center"/>
    </xf>
    <xf numFmtId="0" fontId="9" fillId="14" borderId="60" xfId="2" applyFont="1" applyFill="1" applyBorder="1" applyAlignment="1">
      <alignment horizontal="center"/>
    </xf>
    <xf numFmtId="0" fontId="9" fillId="14" borderId="25" xfId="2" applyFont="1" applyFill="1" applyBorder="1" applyAlignment="1">
      <alignment horizontal="center"/>
    </xf>
    <xf numFmtId="0" fontId="15" fillId="55" borderId="23" xfId="2" applyFont="1" applyFill="1" applyBorder="1" applyAlignment="1">
      <alignment horizontal="center"/>
    </xf>
    <xf numFmtId="0" fontId="8" fillId="55" borderId="52" xfId="2" applyFont="1" applyFill="1" applyBorder="1" applyAlignment="1">
      <alignment horizontal="center"/>
    </xf>
    <xf numFmtId="0" fontId="1" fillId="56" borderId="52" xfId="2" applyFont="1" applyFill="1" applyBorder="1"/>
    <xf numFmtId="0" fontId="14" fillId="57" borderId="52" xfId="2" applyFont="1" applyFill="1" applyBorder="1"/>
    <xf numFmtId="0" fontId="16" fillId="54" borderId="60" xfId="2" applyFont="1" applyFill="1" applyBorder="1"/>
    <xf numFmtId="0" fontId="16" fillId="54" borderId="59" xfId="2" applyFont="1" applyFill="1" applyBorder="1"/>
    <xf numFmtId="0" fontId="8" fillId="55" borderId="52" xfId="2" applyFont="1" applyFill="1" applyBorder="1"/>
    <xf numFmtId="0" fontId="1" fillId="58" borderId="52" xfId="2" applyFont="1" applyFill="1" applyBorder="1" applyAlignment="1">
      <alignment horizontal="center"/>
    </xf>
    <xf numFmtId="0" fontId="1" fillId="15" borderId="56" xfId="2" applyFont="1" applyFill="1" applyBorder="1" applyAlignment="1">
      <alignment horizontal="center"/>
    </xf>
    <xf numFmtId="0" fontId="1" fillId="59" borderId="57" xfId="2" applyFont="1" applyFill="1" applyBorder="1" applyAlignment="1">
      <alignment horizontal="center"/>
    </xf>
    <xf numFmtId="9" fontId="1" fillId="13" borderId="25" xfId="1" applyNumberFormat="1" applyFont="1" applyFill="1" applyBorder="1" applyAlignment="1">
      <alignment horizontal="center"/>
    </xf>
    <xf numFmtId="0" fontId="9" fillId="27" borderId="58" xfId="2" applyFont="1" applyFill="1" applyBorder="1" applyAlignment="1">
      <alignment horizontal="center"/>
    </xf>
    <xf numFmtId="165" fontId="9" fillId="58" borderId="9" xfId="2" applyNumberFormat="1" applyFont="1" applyFill="1" applyBorder="1" applyAlignment="1">
      <alignment horizontal="center"/>
    </xf>
    <xf numFmtId="0" fontId="9" fillId="54" borderId="49" xfId="2" applyFont="1" applyFill="1" applyBorder="1" applyAlignment="1">
      <alignment horizontal="center"/>
    </xf>
    <xf numFmtId="0" fontId="1" fillId="32" borderId="0" xfId="2" applyFont="1" applyFill="1" applyAlignment="1">
      <alignment horizontal="center"/>
    </xf>
    <xf numFmtId="165" fontId="1" fillId="58" borderId="9" xfId="2" applyNumberFormat="1" applyFont="1" applyFill="1" applyBorder="1" applyAlignment="1">
      <alignment horizontal="center"/>
    </xf>
    <xf numFmtId="165" fontId="1" fillId="53" borderId="9" xfId="2" applyNumberFormat="1" applyFont="1" applyFill="1" applyBorder="1" applyAlignment="1">
      <alignment horizontal="center"/>
    </xf>
    <xf numFmtId="165" fontId="1" fillId="47" borderId="9" xfId="2" applyNumberFormat="1" applyFont="1" applyFill="1" applyBorder="1" applyAlignment="1">
      <alignment horizontal="center"/>
    </xf>
    <xf numFmtId="165" fontId="1" fillId="38" borderId="9" xfId="2" applyNumberFormat="1" applyFont="1" applyFill="1" applyBorder="1" applyAlignment="1">
      <alignment horizontal="center"/>
    </xf>
    <xf numFmtId="0" fontId="1" fillId="11" borderId="21" xfId="0" applyFont="1" applyFill="1" applyBorder="1"/>
    <xf numFmtId="0" fontId="7" fillId="7" borderId="28" xfId="0" applyFont="1" applyFill="1" applyBorder="1" applyAlignment="1">
      <alignment horizontal="left" indent="1"/>
    </xf>
    <xf numFmtId="0" fontId="7" fillId="7" borderId="30" xfId="0" applyFont="1" applyFill="1" applyBorder="1" applyAlignment="1">
      <alignment horizontal="left" indent="1"/>
    </xf>
    <xf numFmtId="0" fontId="7" fillId="7" borderId="32" xfId="0" applyFont="1" applyFill="1" applyBorder="1" applyAlignment="1">
      <alignment horizontal="left" indent="1"/>
    </xf>
    <xf numFmtId="0" fontId="7" fillId="14" borderId="28" xfId="0" applyFont="1" applyFill="1" applyBorder="1" applyAlignment="1">
      <alignment horizontal="left" indent="1"/>
    </xf>
    <xf numFmtId="0" fontId="7" fillId="14" borderId="30" xfId="0" applyFont="1" applyFill="1" applyBorder="1" applyAlignment="1">
      <alignment horizontal="left" indent="1"/>
    </xf>
    <xf numFmtId="0" fontId="7" fillId="14" borderId="32" xfId="0" applyFont="1" applyFill="1" applyBorder="1" applyAlignment="1">
      <alignment horizontal="left" indent="1"/>
    </xf>
    <xf numFmtId="0" fontId="7" fillId="10" borderId="28" xfId="0" applyFont="1" applyFill="1" applyBorder="1" applyAlignment="1">
      <alignment horizontal="left" indent="1"/>
    </xf>
    <xf numFmtId="0" fontId="7" fillId="10" borderId="30" xfId="0" applyFont="1" applyFill="1" applyBorder="1" applyAlignment="1">
      <alignment horizontal="left" indent="1"/>
    </xf>
    <xf numFmtId="0" fontId="7" fillId="10" borderId="32" xfId="0" applyFont="1" applyFill="1" applyBorder="1" applyAlignment="1">
      <alignment horizontal="left" indent="1"/>
    </xf>
    <xf numFmtId="0" fontId="7" fillId="6" borderId="28" xfId="0" applyFont="1" applyFill="1" applyBorder="1" applyAlignment="1">
      <alignment horizontal="left" indent="1"/>
    </xf>
    <xf numFmtId="0" fontId="7" fillId="6" borderId="30" xfId="0" applyFont="1" applyFill="1" applyBorder="1" applyAlignment="1">
      <alignment horizontal="left" indent="1"/>
    </xf>
    <xf numFmtId="0" fontId="7" fillId="6" borderId="32" xfId="0" applyFont="1" applyFill="1" applyBorder="1" applyAlignment="1">
      <alignment horizontal="left" indent="1"/>
    </xf>
    <xf numFmtId="165" fontId="1" fillId="60" borderId="9" xfId="2" applyNumberFormat="1" applyFont="1" applyFill="1" applyBorder="1" applyAlignment="1">
      <alignment horizontal="center"/>
    </xf>
    <xf numFmtId="0" fontId="1" fillId="4" borderId="4" xfId="0" applyFont="1" applyFill="1" applyBorder="1"/>
    <xf numFmtId="0" fontId="8" fillId="55" borderId="52" xfId="2" quotePrefix="1" applyFont="1" applyFill="1" applyBorder="1" applyAlignment="1">
      <alignment horizontal="center"/>
    </xf>
    <xf numFmtId="0" fontId="5" fillId="32" borderId="0" xfId="0" applyFont="1" applyFill="1" applyBorder="1" applyAlignment="1">
      <alignment horizontal="right"/>
    </xf>
    <xf numFmtId="0" fontId="5" fillId="32" borderId="0" xfId="0" applyFont="1" applyFill="1" applyBorder="1"/>
    <xf numFmtId="0" fontId="1" fillId="32" borderId="0" xfId="0" applyFont="1" applyFill="1" applyBorder="1"/>
    <xf numFmtId="164" fontId="5" fillId="32" borderId="0" xfId="0" applyNumberFormat="1" applyFont="1" applyFill="1" applyBorder="1" applyAlignment="1">
      <alignment horizontal="left"/>
    </xf>
    <xf numFmtId="0" fontId="1" fillId="15" borderId="6" xfId="0" applyFont="1" applyFill="1" applyBorder="1"/>
    <xf numFmtId="0" fontId="1" fillId="15" borderId="7" xfId="0" applyFont="1" applyFill="1" applyBorder="1" applyAlignment="1">
      <alignment horizontal="right"/>
    </xf>
    <xf numFmtId="0" fontId="1" fillId="15" borderId="7" xfId="0" applyFont="1" applyFill="1" applyBorder="1"/>
    <xf numFmtId="0" fontId="1" fillId="35" borderId="0" xfId="0" applyFont="1" applyFill="1" applyBorder="1" applyAlignment="1">
      <alignment horizontal="right"/>
    </xf>
    <xf numFmtId="0" fontId="5" fillId="35" borderId="0" xfId="0" applyFont="1" applyFill="1" applyBorder="1"/>
    <xf numFmtId="0" fontId="1" fillId="35" borderId="0" xfId="0" applyFont="1" applyFill="1" applyBorder="1"/>
    <xf numFmtId="0" fontId="5" fillId="35" borderId="0" xfId="0" applyFont="1" applyFill="1" applyBorder="1" applyAlignment="1">
      <alignment horizontal="right"/>
    </xf>
    <xf numFmtId="164" fontId="5" fillId="35" borderId="0" xfId="0" applyNumberFormat="1" applyFont="1" applyFill="1" applyBorder="1" applyAlignment="1">
      <alignment horizontal="left"/>
    </xf>
    <xf numFmtId="0" fontId="1" fillId="17" borderId="64" xfId="0" applyFont="1" applyFill="1" applyBorder="1"/>
    <xf numFmtId="164" fontId="1" fillId="32" borderId="0" xfId="0" applyNumberFormat="1" applyFont="1" applyFill="1" applyBorder="1" applyAlignment="1">
      <alignment horizontal="left"/>
    </xf>
    <xf numFmtId="9" fontId="6" fillId="5" borderId="64" xfId="1" applyFont="1" applyFill="1" applyBorder="1" applyAlignment="1">
      <alignment horizontal="center"/>
    </xf>
    <xf numFmtId="0" fontId="5" fillId="3" borderId="64" xfId="0" applyFont="1" applyFill="1" applyBorder="1"/>
    <xf numFmtId="9" fontId="6" fillId="3" borderId="64" xfId="1" applyFont="1" applyFill="1" applyBorder="1" applyAlignment="1">
      <alignment horizontal="center"/>
    </xf>
    <xf numFmtId="0" fontId="1" fillId="4" borderId="6" xfId="0" applyFont="1" applyFill="1" applyBorder="1"/>
    <xf numFmtId="0" fontId="1" fillId="9" borderId="4" xfId="0" applyFont="1" applyFill="1" applyBorder="1"/>
    <xf numFmtId="164" fontId="1" fillId="3" borderId="5" xfId="0" applyNumberFormat="1" applyFont="1" applyFill="1" applyBorder="1" applyAlignment="1">
      <alignment horizontal="right"/>
    </xf>
    <xf numFmtId="164" fontId="1" fillId="12" borderId="5" xfId="0" applyNumberFormat="1" applyFont="1" applyFill="1" applyBorder="1" applyAlignment="1">
      <alignment horizontal="right"/>
    </xf>
    <xf numFmtId="164" fontId="1" fillId="13" borderId="5" xfId="0" applyNumberFormat="1" applyFont="1" applyFill="1" applyBorder="1" applyAlignment="1">
      <alignment horizontal="right"/>
    </xf>
    <xf numFmtId="0" fontId="3" fillId="16" borderId="8" xfId="0" applyFont="1" applyFill="1" applyBorder="1" applyAlignment="1">
      <alignment horizontal="right"/>
    </xf>
    <xf numFmtId="0" fontId="7" fillId="32" borderId="0" xfId="2" applyFont="1" applyFill="1"/>
    <xf numFmtId="0" fontId="1" fillId="19" borderId="14" xfId="2" applyFont="1" applyFill="1" applyBorder="1" applyAlignment="1">
      <alignment horizontal="center"/>
    </xf>
    <xf numFmtId="0" fontId="3" fillId="16" borderId="7" xfId="0" applyFont="1" applyFill="1" applyBorder="1" applyAlignment="1">
      <alignment horizontal="right"/>
    </xf>
    <xf numFmtId="0" fontId="9" fillId="62" borderId="49" xfId="2" applyFont="1" applyFill="1" applyBorder="1" applyAlignment="1">
      <alignment horizontal="center"/>
    </xf>
    <xf numFmtId="0" fontId="1" fillId="41" borderId="69" xfId="2" applyFont="1" applyFill="1" applyBorder="1"/>
    <xf numFmtId="0" fontId="9" fillId="18" borderId="48" xfId="2" applyFont="1" applyFill="1" applyBorder="1" applyAlignment="1">
      <alignment horizontal="center" vertical="center"/>
    </xf>
    <xf numFmtId="0" fontId="9" fillId="21" borderId="48" xfId="2" applyFont="1" applyFill="1" applyBorder="1" applyAlignment="1">
      <alignment horizontal="center" vertical="center"/>
    </xf>
    <xf numFmtId="0" fontId="9" fillId="16" borderId="51" xfId="2" applyFont="1" applyFill="1" applyBorder="1" applyAlignment="1">
      <alignment horizontal="center"/>
    </xf>
    <xf numFmtId="0" fontId="7" fillId="7" borderId="70" xfId="0" applyFont="1" applyFill="1" applyBorder="1" applyAlignment="1"/>
    <xf numFmtId="0" fontId="7" fillId="7" borderId="71" xfId="0" applyFont="1" applyFill="1" applyBorder="1" applyAlignment="1"/>
    <xf numFmtId="0" fontId="7" fillId="7" borderId="72" xfId="0" applyFont="1" applyFill="1" applyBorder="1"/>
    <xf numFmtId="0" fontId="7" fillId="7" borderId="70" xfId="0" applyFont="1" applyFill="1" applyBorder="1" applyAlignment="1">
      <alignment horizontal="left" indent="1"/>
    </xf>
    <xf numFmtId="0" fontId="7" fillId="7" borderId="71" xfId="0" applyFont="1" applyFill="1" applyBorder="1" applyAlignment="1">
      <alignment horizontal="left" indent="1"/>
    </xf>
    <xf numFmtId="0" fontId="7" fillId="7" borderId="72" xfId="0" applyFont="1" applyFill="1" applyBorder="1" applyAlignment="1">
      <alignment horizontal="left" indent="1"/>
    </xf>
    <xf numFmtId="0" fontId="1" fillId="7" borderId="8" xfId="0" applyFont="1" applyFill="1" applyBorder="1"/>
    <xf numFmtId="0" fontId="3" fillId="7" borderId="64" xfId="0" applyFont="1" applyFill="1" applyBorder="1" applyAlignment="1">
      <alignment horizontal="right"/>
    </xf>
    <xf numFmtId="0" fontId="9" fillId="24" borderId="48" xfId="2" applyFont="1" applyFill="1" applyBorder="1" applyAlignment="1">
      <alignment horizontal="center" vertical="center"/>
    </xf>
    <xf numFmtId="0" fontId="9" fillId="27" borderId="48" xfId="2" applyFont="1" applyFill="1" applyBorder="1" applyAlignment="1">
      <alignment horizontal="center" vertical="center"/>
    </xf>
    <xf numFmtId="0" fontId="8" fillId="46" borderId="9" xfId="2" applyFont="1" applyFill="1" applyBorder="1" applyAlignment="1">
      <alignment horizontal="center"/>
    </xf>
    <xf numFmtId="0" fontId="3" fillId="6" borderId="64" xfId="0" applyFont="1" applyFill="1" applyBorder="1" applyAlignment="1">
      <alignment horizontal="right"/>
    </xf>
    <xf numFmtId="0" fontId="1" fillId="6" borderId="8" xfId="0" applyFont="1" applyFill="1" applyBorder="1"/>
    <xf numFmtId="0" fontId="7" fillId="6" borderId="70" xfId="0" applyFont="1" applyFill="1" applyBorder="1" applyAlignment="1"/>
    <xf numFmtId="0" fontId="7" fillId="6" borderId="70" xfId="0" applyFont="1" applyFill="1" applyBorder="1" applyAlignment="1">
      <alignment horizontal="left" indent="1"/>
    </xf>
    <xf numFmtId="0" fontId="7" fillId="6" borderId="71" xfId="0" applyFont="1" applyFill="1" applyBorder="1" applyAlignment="1"/>
    <xf numFmtId="0" fontId="7" fillId="6" borderId="71" xfId="0" applyFont="1" applyFill="1" applyBorder="1" applyAlignment="1">
      <alignment horizontal="left" indent="1"/>
    </xf>
    <xf numFmtId="0" fontId="7" fillId="6" borderId="72" xfId="0" applyFont="1" applyFill="1" applyBorder="1"/>
    <xf numFmtId="0" fontId="7" fillId="6" borderId="72" xfId="0" applyFont="1" applyFill="1" applyBorder="1" applyAlignment="1">
      <alignment horizontal="left" indent="1"/>
    </xf>
    <xf numFmtId="164" fontId="1" fillId="5" borderId="5" xfId="0" applyNumberFormat="1" applyFont="1" applyFill="1" applyBorder="1" applyAlignment="1">
      <alignment horizontal="right"/>
    </xf>
    <xf numFmtId="0" fontId="8" fillId="52" borderId="9" xfId="2" applyFont="1" applyFill="1" applyBorder="1" applyAlignment="1">
      <alignment horizontal="center"/>
    </xf>
    <xf numFmtId="0" fontId="3" fillId="10" borderId="64" xfId="0" applyFont="1" applyFill="1" applyBorder="1" applyAlignment="1">
      <alignment horizontal="right"/>
    </xf>
    <xf numFmtId="0" fontId="1" fillId="10" borderId="8" xfId="0" applyFont="1" applyFill="1" applyBorder="1"/>
    <xf numFmtId="0" fontId="7" fillId="10" borderId="70" xfId="0" applyFont="1" applyFill="1" applyBorder="1" applyAlignment="1"/>
    <xf numFmtId="0" fontId="7" fillId="10" borderId="70" xfId="0" applyFont="1" applyFill="1" applyBorder="1" applyAlignment="1">
      <alignment horizontal="left" indent="1"/>
    </xf>
    <xf numFmtId="0" fontId="7" fillId="10" borderId="71" xfId="0" applyFont="1" applyFill="1" applyBorder="1" applyAlignment="1"/>
    <xf numFmtId="0" fontId="7" fillId="10" borderId="71" xfId="0" applyFont="1" applyFill="1" applyBorder="1" applyAlignment="1">
      <alignment horizontal="left" indent="1"/>
    </xf>
    <xf numFmtId="0" fontId="7" fillId="10" borderId="72" xfId="0" applyFont="1" applyFill="1" applyBorder="1"/>
    <xf numFmtId="0" fontId="7" fillId="10" borderId="72" xfId="0" applyFont="1" applyFill="1" applyBorder="1" applyAlignment="1">
      <alignment horizontal="left" indent="1"/>
    </xf>
    <xf numFmtId="0" fontId="8" fillId="55" borderId="9" xfId="2" applyFont="1" applyFill="1" applyBorder="1" applyAlignment="1">
      <alignment horizontal="center"/>
    </xf>
    <xf numFmtId="0" fontId="3" fillId="14" borderId="64" xfId="0" applyFont="1" applyFill="1" applyBorder="1" applyAlignment="1">
      <alignment horizontal="right"/>
    </xf>
    <xf numFmtId="0" fontId="1" fillId="14" borderId="8" xfId="0" applyFont="1" applyFill="1" applyBorder="1"/>
    <xf numFmtId="0" fontId="7" fillId="14" borderId="70" xfId="0" applyFont="1" applyFill="1" applyBorder="1" applyAlignment="1"/>
    <xf numFmtId="0" fontId="7" fillId="14" borderId="70" xfId="0" applyFont="1" applyFill="1" applyBorder="1" applyAlignment="1">
      <alignment horizontal="left" indent="1"/>
    </xf>
    <xf numFmtId="0" fontId="7" fillId="14" borderId="71" xfId="0" applyFont="1" applyFill="1" applyBorder="1" applyAlignment="1"/>
    <xf numFmtId="0" fontId="7" fillId="14" borderId="71" xfId="0" applyFont="1" applyFill="1" applyBorder="1" applyAlignment="1">
      <alignment horizontal="left" indent="1"/>
    </xf>
    <xf numFmtId="0" fontId="7" fillId="14" borderId="72" xfId="0" applyFont="1" applyFill="1" applyBorder="1"/>
    <xf numFmtId="0" fontId="7" fillId="14" borderId="72" xfId="0" applyFont="1" applyFill="1" applyBorder="1" applyAlignment="1">
      <alignment horizontal="left" indent="1"/>
    </xf>
    <xf numFmtId="0" fontId="9" fillId="18" borderId="48" xfId="2" applyFont="1" applyFill="1" applyBorder="1" applyAlignment="1">
      <alignment horizontal="center" vertical="center"/>
    </xf>
    <xf numFmtId="0" fontId="9" fillId="18" borderId="48" xfId="2" applyFont="1" applyFill="1" applyBorder="1" applyAlignment="1">
      <alignment vertical="center"/>
    </xf>
    <xf numFmtId="0" fontId="9" fillId="21" borderId="52" xfId="2" applyFont="1" applyFill="1" applyBorder="1" applyAlignment="1">
      <alignment vertical="center"/>
    </xf>
    <xf numFmtId="0" fontId="9" fillId="21" borderId="52" xfId="2" applyFont="1" applyFill="1" applyBorder="1" applyAlignment="1">
      <alignment horizontal="center" vertical="center"/>
    </xf>
    <xf numFmtId="0" fontId="9" fillId="24" borderId="52" xfId="2" applyFont="1" applyFill="1" applyBorder="1" applyAlignment="1">
      <alignment vertical="center"/>
    </xf>
    <xf numFmtId="0" fontId="9" fillId="24" borderId="52" xfId="2" applyFont="1" applyFill="1" applyBorder="1" applyAlignment="1">
      <alignment horizontal="center" vertical="center"/>
    </xf>
    <xf numFmtId="0" fontId="9" fillId="27" borderId="52" xfId="2" applyFont="1" applyFill="1" applyBorder="1" applyAlignment="1">
      <alignment vertical="center"/>
    </xf>
    <xf numFmtId="0" fontId="9" fillId="27" borderId="52" xfId="2" applyFont="1" applyFill="1" applyBorder="1" applyAlignment="1">
      <alignment horizontal="center" vertical="center"/>
    </xf>
    <xf numFmtId="0" fontId="1" fillId="0" borderId="0" xfId="0" applyFont="1" applyFill="1" applyBorder="1"/>
    <xf numFmtId="0" fontId="1" fillId="3" borderId="7" xfId="0" applyFont="1" applyFill="1" applyBorder="1"/>
    <xf numFmtId="0" fontId="1" fillId="3" borderId="7" xfId="0" applyFont="1" applyFill="1" applyBorder="1" applyAlignment="1"/>
    <xf numFmtId="0" fontId="1" fillId="5" borderId="7" xfId="0" applyFont="1" applyFill="1" applyBorder="1"/>
    <xf numFmtId="0" fontId="1" fillId="5" borderId="7" xfId="0" applyFont="1" applyFill="1" applyBorder="1" applyAlignment="1"/>
    <xf numFmtId="0" fontId="1" fillId="12" borderId="7" xfId="0" applyFont="1" applyFill="1" applyBorder="1"/>
    <xf numFmtId="0" fontId="1" fillId="12" borderId="7" xfId="0" applyFont="1" applyFill="1" applyBorder="1" applyAlignment="1"/>
    <xf numFmtId="0" fontId="1" fillId="13" borderId="7" xfId="0" applyFont="1" applyFill="1" applyBorder="1"/>
    <xf numFmtId="0" fontId="1" fillId="13" borderId="7" xfId="0" applyFont="1" applyFill="1" applyBorder="1" applyAlignment="1"/>
    <xf numFmtId="0" fontId="1" fillId="26" borderId="40" xfId="2" applyFont="1" applyFill="1" applyBorder="1" applyAlignment="1"/>
    <xf numFmtId="0" fontId="9" fillId="64" borderId="52" xfId="2" applyFont="1" applyFill="1" applyBorder="1" applyAlignment="1">
      <alignment vertical="center"/>
    </xf>
    <xf numFmtId="0" fontId="9" fillId="64" borderId="52" xfId="2" applyFont="1" applyFill="1" applyBorder="1" applyAlignment="1">
      <alignment horizontal="center" vertical="center"/>
    </xf>
    <xf numFmtId="0" fontId="1" fillId="66" borderId="22" xfId="2" applyFont="1" applyFill="1" applyBorder="1" applyAlignment="1"/>
    <xf numFmtId="0" fontId="1" fillId="66" borderId="9" xfId="2" applyFont="1" applyFill="1" applyBorder="1" applyAlignment="1">
      <alignment horizontal="center"/>
    </xf>
    <xf numFmtId="0" fontId="1" fillId="65" borderId="22" xfId="2" applyFont="1" applyFill="1" applyBorder="1" applyAlignment="1"/>
    <xf numFmtId="0" fontId="1" fillId="65" borderId="9" xfId="2" applyFont="1" applyFill="1" applyBorder="1" applyAlignment="1">
      <alignment horizontal="center"/>
    </xf>
    <xf numFmtId="0" fontId="1" fillId="9" borderId="6" xfId="0" applyFont="1" applyFill="1" applyBorder="1"/>
    <xf numFmtId="0" fontId="0" fillId="67" borderId="1" xfId="0" applyFill="1" applyBorder="1"/>
    <xf numFmtId="0" fontId="0" fillId="67" borderId="2" xfId="0" applyFill="1" applyBorder="1"/>
    <xf numFmtId="0" fontId="0" fillId="67" borderId="3" xfId="0" applyFill="1" applyBorder="1"/>
    <xf numFmtId="0" fontId="0" fillId="67" borderId="4" xfId="0" applyFill="1" applyBorder="1"/>
    <xf numFmtId="0" fontId="0" fillId="67" borderId="0" xfId="0" applyFill="1" applyBorder="1"/>
    <xf numFmtId="0" fontId="0" fillId="67" borderId="5" xfId="0" applyFill="1" applyBorder="1"/>
    <xf numFmtId="0" fontId="0" fillId="67" borderId="6" xfId="0" applyFill="1" applyBorder="1"/>
    <xf numFmtId="0" fontId="0" fillId="67" borderId="7" xfId="0" applyFill="1" applyBorder="1"/>
    <xf numFmtId="0" fontId="0" fillId="67" borderId="8" xfId="0" applyFill="1" applyBorder="1"/>
    <xf numFmtId="0" fontId="1" fillId="11" borderId="21" xfId="0" applyFont="1" applyFill="1" applyBorder="1" applyAlignment="1">
      <alignment horizontal="right"/>
    </xf>
    <xf numFmtId="164" fontId="1" fillId="15" borderId="5" xfId="0" applyNumberFormat="1" applyFont="1" applyFill="1" applyBorder="1" applyAlignment="1">
      <alignment horizontal="left"/>
    </xf>
    <xf numFmtId="164" fontId="1" fillId="11" borderId="5" xfId="0" applyNumberFormat="1" applyFont="1" applyFill="1" applyBorder="1" applyAlignment="1">
      <alignment horizontal="left"/>
    </xf>
    <xf numFmtId="164" fontId="1" fillId="9" borderId="5" xfId="0" applyNumberFormat="1" applyFont="1" applyFill="1" applyBorder="1" applyAlignment="1">
      <alignment horizontal="left"/>
    </xf>
    <xf numFmtId="164" fontId="1" fillId="4" borderId="5" xfId="0" applyNumberFormat="1" applyFont="1" applyFill="1" applyBorder="1" applyAlignment="1">
      <alignment horizontal="left"/>
    </xf>
    <xf numFmtId="164" fontId="1" fillId="11" borderId="75" xfId="0" applyNumberFormat="1" applyFont="1" applyFill="1" applyBorder="1" applyAlignment="1">
      <alignment horizontal="left"/>
    </xf>
    <xf numFmtId="0" fontId="1" fillId="17" borderId="0" xfId="0" applyFont="1" applyFill="1" applyBorder="1" applyAlignment="1">
      <alignment horizontal="right"/>
    </xf>
    <xf numFmtId="0" fontId="1" fillId="0" borderId="0" xfId="0" quotePrefix="1" applyFont="1"/>
    <xf numFmtId="165" fontId="1" fillId="60" borderId="9" xfId="2" applyNumberFormat="1" applyFill="1" applyBorder="1" applyAlignment="1">
      <alignment horizontal="center"/>
    </xf>
    <xf numFmtId="0" fontId="1" fillId="32" borderId="0" xfId="2" applyFill="1" applyAlignment="1">
      <alignment horizontal="center"/>
    </xf>
    <xf numFmtId="165" fontId="1" fillId="58" borderId="9" xfId="2" applyNumberFormat="1" applyFill="1" applyBorder="1" applyAlignment="1">
      <alignment horizontal="center"/>
    </xf>
    <xf numFmtId="165" fontId="1" fillId="53" borderId="9" xfId="2" applyNumberFormat="1" applyFill="1" applyBorder="1" applyAlignment="1">
      <alignment horizontal="center"/>
    </xf>
    <xf numFmtId="165" fontId="1" fillId="38" borderId="9" xfId="2" applyNumberFormat="1" applyFill="1" applyBorder="1" applyAlignment="1">
      <alignment horizontal="center"/>
    </xf>
    <xf numFmtId="165" fontId="1" fillId="47" borderId="9" xfId="2" applyNumberFormat="1" applyFill="1" applyBorder="1" applyAlignment="1">
      <alignment horizontal="center"/>
    </xf>
    <xf numFmtId="0" fontId="1" fillId="26" borderId="23" xfId="2" applyFont="1" applyFill="1" applyBorder="1" applyAlignment="1"/>
    <xf numFmtId="16" fontId="5" fillId="17" borderId="0" xfId="0" applyNumberFormat="1" applyFont="1" applyFill="1" applyBorder="1"/>
    <xf numFmtId="0" fontId="9" fillId="32" borderId="0" xfId="2" applyFont="1" applyFill="1"/>
    <xf numFmtId="0" fontId="10" fillId="0" borderId="0" xfId="2" applyFont="1" applyFill="1"/>
    <xf numFmtId="0" fontId="0" fillId="14" borderId="1" xfId="0" applyFill="1" applyBorder="1"/>
    <xf numFmtId="0" fontId="0" fillId="14" borderId="2" xfId="0" applyFill="1" applyBorder="1"/>
    <xf numFmtId="0" fontId="0" fillId="14" borderId="3" xfId="0" applyFill="1" applyBorder="1"/>
    <xf numFmtId="0" fontId="0" fillId="14" borderId="4" xfId="0" applyFill="1" applyBorder="1"/>
    <xf numFmtId="0" fontId="0" fillId="14" borderId="5" xfId="0" applyFill="1" applyBorder="1"/>
    <xf numFmtId="0" fontId="0" fillId="14" borderId="6" xfId="0" applyFill="1" applyBorder="1"/>
    <xf numFmtId="0" fontId="0" fillId="14" borderId="7" xfId="0" applyFill="1" applyBorder="1"/>
    <xf numFmtId="0" fontId="0" fillId="14" borderId="8" xfId="0" applyFill="1" applyBorder="1"/>
    <xf numFmtId="0" fontId="20" fillId="0" borderId="0" xfId="0" applyFont="1" applyAlignment="1">
      <alignment horizontal="left"/>
    </xf>
    <xf numFmtId="0" fontId="20" fillId="0" borderId="0" xfId="0" applyFont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9" fillId="63" borderId="68" xfId="2" applyFont="1" applyFill="1" applyBorder="1" applyAlignment="1">
      <alignment horizontal="center" wrapText="1"/>
    </xf>
    <xf numFmtId="0" fontId="9" fillId="63" borderId="49" xfId="2" applyFont="1" applyFill="1" applyBorder="1" applyAlignment="1">
      <alignment horizontal="center" wrapText="1"/>
    </xf>
    <xf numFmtId="0" fontId="1" fillId="5" borderId="64" xfId="0" applyFont="1" applyFill="1" applyBorder="1"/>
    <xf numFmtId="0" fontId="1" fillId="17" borderId="0" xfId="0" applyFont="1" applyFill="1"/>
    <xf numFmtId="0" fontId="1" fillId="32" borderId="0" xfId="0" applyFont="1" applyFill="1"/>
    <xf numFmtId="0" fontId="1" fillId="32" borderId="0" xfId="0" applyFont="1" applyFill="1" applyAlignment="1">
      <alignment horizontal="right"/>
    </xf>
    <xf numFmtId="164" fontId="1" fillId="32" borderId="0" xfId="0" applyNumberFormat="1" applyFont="1" applyFill="1" applyAlignment="1">
      <alignment horizontal="left"/>
    </xf>
    <xf numFmtId="0" fontId="1" fillId="23" borderId="14" xfId="2" applyFont="1" applyFill="1" applyBorder="1" applyAlignment="1">
      <alignment horizontal="center"/>
    </xf>
    <xf numFmtId="0" fontId="1" fillId="65" borderId="40" xfId="2" applyFont="1" applyFill="1" applyBorder="1" applyAlignment="1"/>
    <xf numFmtId="0" fontId="1" fillId="65" borderId="14" xfId="2" applyFont="1" applyFill="1" applyBorder="1" applyAlignment="1">
      <alignment horizontal="center"/>
    </xf>
    <xf numFmtId="0" fontId="1" fillId="29" borderId="40" xfId="2" applyFont="1" applyFill="1" applyBorder="1" applyAlignment="1"/>
    <xf numFmtId="0" fontId="1" fillId="29" borderId="14" xfId="2" applyFont="1" applyFill="1" applyBorder="1" applyAlignment="1">
      <alignment horizontal="center"/>
    </xf>
    <xf numFmtId="0" fontId="1" fillId="29" borderId="42" xfId="2" applyFont="1" applyFill="1" applyBorder="1" applyAlignment="1"/>
    <xf numFmtId="0" fontId="1" fillId="29" borderId="10" xfId="2" applyFont="1" applyFill="1" applyBorder="1" applyAlignment="1">
      <alignment horizontal="center"/>
    </xf>
    <xf numFmtId="0" fontId="1" fillId="26" borderId="41" xfId="2" applyFont="1" applyFill="1" applyBorder="1" applyAlignment="1"/>
    <xf numFmtId="0" fontId="1" fillId="26" borderId="43" xfId="2" applyFont="1" applyFill="1" applyBorder="1" applyAlignment="1"/>
    <xf numFmtId="0" fontId="1" fillId="25" borderId="9" xfId="2" applyFont="1" applyFill="1" applyBorder="1" applyAlignment="1">
      <alignment horizontal="center"/>
    </xf>
    <xf numFmtId="0" fontId="1" fillId="23" borderId="73" xfId="2" applyFont="1" applyFill="1" applyBorder="1" applyAlignment="1"/>
    <xf numFmtId="0" fontId="1" fillId="23" borderId="50" xfId="2" applyFont="1" applyFill="1" applyBorder="1" applyAlignment="1">
      <alignment horizontal="center"/>
    </xf>
    <xf numFmtId="0" fontId="1" fillId="22" borderId="9" xfId="2" applyFont="1" applyFill="1" applyBorder="1" applyAlignment="1">
      <alignment horizontal="center"/>
    </xf>
    <xf numFmtId="0" fontId="1" fillId="25" borderId="22" xfId="2" applyFont="1" applyFill="1" applyBorder="1" applyAlignment="1"/>
    <xf numFmtId="0" fontId="1" fillId="25" borderId="23" xfId="2" applyFont="1" applyFill="1" applyBorder="1" applyAlignment="1"/>
    <xf numFmtId="0" fontId="1" fillId="26" borderId="65" xfId="2" applyFont="1" applyFill="1" applyBorder="1" applyAlignment="1"/>
    <xf numFmtId="0" fontId="1" fillId="26" borderId="74" xfId="2" applyFont="1" applyFill="1" applyBorder="1" applyAlignment="1">
      <alignment horizontal="center"/>
    </xf>
    <xf numFmtId="0" fontId="1" fillId="12" borderId="1" xfId="0" applyFont="1" applyFill="1" applyBorder="1"/>
    <xf numFmtId="0" fontId="1" fillId="29" borderId="41" xfId="2" applyFont="1" applyFill="1" applyBorder="1" applyAlignment="1"/>
    <xf numFmtId="0" fontId="5" fillId="15" borderId="4" xfId="0" applyFont="1" applyFill="1" applyBorder="1"/>
    <xf numFmtId="0" fontId="1" fillId="28" borderId="22" xfId="2" applyFont="1" applyFill="1" applyBorder="1" applyAlignment="1"/>
    <xf numFmtId="0" fontId="1" fillId="29" borderId="43" xfId="2" applyFont="1" applyFill="1" applyBorder="1" applyAlignment="1"/>
    <xf numFmtId="0" fontId="1" fillId="28" borderId="23" xfId="2" applyFont="1" applyFill="1" applyBorder="1" applyAlignment="1"/>
    <xf numFmtId="0" fontId="1" fillId="28" borderId="9" xfId="2" applyFont="1" applyFill="1" applyBorder="1" applyAlignment="1">
      <alignment horizontal="center"/>
    </xf>
    <xf numFmtId="0" fontId="1" fillId="66" borderId="42" xfId="2" applyFont="1" applyFill="1" applyBorder="1" applyAlignment="1"/>
    <xf numFmtId="0" fontId="1" fillId="66" borderId="10" xfId="2" applyFont="1" applyFill="1" applyBorder="1" applyAlignment="1">
      <alignment horizontal="center"/>
    </xf>
    <xf numFmtId="0" fontId="1" fillId="22" borderId="22" xfId="2" applyFont="1" applyFill="1" applyBorder="1" applyAlignment="1"/>
    <xf numFmtId="0" fontId="1" fillId="20" borderId="40" xfId="2" applyFont="1" applyFill="1" applyBorder="1" applyAlignment="1"/>
    <xf numFmtId="0" fontId="1" fillId="20" borderId="14" xfId="2" applyFont="1" applyFill="1" applyBorder="1" applyAlignment="1">
      <alignment horizontal="center"/>
    </xf>
    <xf numFmtId="0" fontId="1" fillId="28" borderId="65" xfId="2" applyFont="1" applyFill="1" applyBorder="1" applyAlignment="1"/>
    <xf numFmtId="0" fontId="1" fillId="28" borderId="74" xfId="2" applyFont="1" applyFill="1" applyBorder="1" applyAlignment="1">
      <alignment horizontal="center"/>
    </xf>
    <xf numFmtId="0" fontId="1" fillId="25" borderId="42" xfId="2" applyFont="1" applyFill="1" applyBorder="1" applyAlignment="1"/>
    <xf numFmtId="0" fontId="1" fillId="26" borderId="14" xfId="2" applyFont="1" applyFill="1" applyBorder="1" applyAlignment="1">
      <alignment horizontal="center"/>
    </xf>
    <xf numFmtId="0" fontId="1" fillId="25" borderId="10" xfId="2" applyFont="1" applyFill="1" applyBorder="1" applyAlignment="1">
      <alignment horizontal="center"/>
    </xf>
    <xf numFmtId="0" fontId="1" fillId="66" borderId="40" xfId="2" applyFont="1" applyFill="1" applyBorder="1" applyAlignment="1"/>
    <xf numFmtId="0" fontId="1" fillId="66" borderId="14" xfId="2" applyFont="1" applyFill="1" applyBorder="1" applyAlignment="1">
      <alignment horizontal="center"/>
    </xf>
    <xf numFmtId="0" fontId="1" fillId="20" borderId="42" xfId="2" applyFont="1" applyFill="1" applyBorder="1" applyAlignment="1"/>
    <xf numFmtId="0" fontId="1" fillId="20" borderId="43" xfId="2" applyFont="1" applyFill="1" applyBorder="1" applyAlignment="1"/>
    <xf numFmtId="0" fontId="1" fillId="20" borderId="10" xfId="2" applyFont="1" applyFill="1" applyBorder="1" applyAlignment="1">
      <alignment horizontal="center"/>
    </xf>
    <xf numFmtId="0" fontId="1" fillId="22" borderId="40" xfId="2" applyFont="1" applyFill="1" applyBorder="1" applyAlignment="1"/>
    <xf numFmtId="0" fontId="1" fillId="22" borderId="41" xfId="2" applyFont="1" applyFill="1" applyBorder="1" applyAlignment="1"/>
    <xf numFmtId="0" fontId="1" fillId="12" borderId="0" xfId="0" applyFont="1" applyFill="1"/>
    <xf numFmtId="0" fontId="2" fillId="12" borderId="0" xfId="0" applyFont="1" applyFill="1"/>
    <xf numFmtId="0" fontId="1" fillId="12" borderId="0" xfId="0" applyFont="1" applyFill="1" applyAlignment="1">
      <alignment horizontal="center"/>
    </xf>
    <xf numFmtId="0" fontId="1" fillId="12" borderId="0" xfId="0" applyFont="1" applyFill="1" applyAlignment="1">
      <alignment horizontal="left"/>
    </xf>
    <xf numFmtId="0" fontId="7" fillId="10" borderId="34" xfId="0" applyFont="1" applyFill="1" applyBorder="1"/>
    <xf numFmtId="0" fontId="7" fillId="10" borderId="70" xfId="0" applyFont="1" applyFill="1" applyBorder="1"/>
    <xf numFmtId="0" fontId="7" fillId="10" borderId="35" xfId="0" applyFont="1" applyFill="1" applyBorder="1"/>
    <xf numFmtId="0" fontId="7" fillId="10" borderId="36" xfId="0" applyFont="1" applyFill="1" applyBorder="1"/>
    <xf numFmtId="0" fontId="7" fillId="10" borderId="71" xfId="0" applyFont="1" applyFill="1" applyBorder="1"/>
    <xf numFmtId="0" fontId="7" fillId="10" borderId="37" xfId="0" applyFont="1" applyFill="1" applyBorder="1"/>
    <xf numFmtId="0" fontId="1" fillId="53" borderId="52" xfId="2" applyFill="1" applyBorder="1" applyAlignment="1">
      <alignment horizontal="center"/>
    </xf>
    <xf numFmtId="0" fontId="1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horizontal="center"/>
    </xf>
    <xf numFmtId="0" fontId="1" fillId="3" borderId="0" xfId="0" applyFont="1" applyFill="1" applyAlignment="1">
      <alignment horizontal="left"/>
    </xf>
    <xf numFmtId="0" fontId="7" fillId="7" borderId="34" xfId="0" applyFont="1" applyFill="1" applyBorder="1"/>
    <xf numFmtId="0" fontId="7" fillId="7" borderId="70" xfId="0" applyFont="1" applyFill="1" applyBorder="1"/>
    <xf numFmtId="0" fontId="7" fillId="7" borderId="35" xfId="0" applyFont="1" applyFill="1" applyBorder="1"/>
    <xf numFmtId="0" fontId="7" fillId="7" borderId="36" xfId="0" applyFont="1" applyFill="1" applyBorder="1"/>
    <xf numFmtId="0" fontId="7" fillId="7" borderId="71" xfId="0" applyFont="1" applyFill="1" applyBorder="1"/>
    <xf numFmtId="0" fontId="7" fillId="7" borderId="37" xfId="0" applyFont="1" applyFill="1" applyBorder="1"/>
    <xf numFmtId="0" fontId="1" fillId="4" borderId="0" xfId="0" applyFont="1" applyFill="1" applyAlignment="1">
      <alignment horizontal="right"/>
    </xf>
    <xf numFmtId="0" fontId="1" fillId="4" borderId="0" xfId="0" applyFont="1" applyFill="1"/>
    <xf numFmtId="16" fontId="1" fillId="4" borderId="0" xfId="0" applyNumberFormat="1" applyFont="1" applyFill="1"/>
    <xf numFmtId="0" fontId="1" fillId="4" borderId="7" xfId="0" applyFont="1" applyFill="1" applyBorder="1" applyAlignment="1">
      <alignment horizontal="right"/>
    </xf>
    <xf numFmtId="0" fontId="1" fillId="4" borderId="7" xfId="0" applyFont="1" applyFill="1" applyBorder="1"/>
    <xf numFmtId="164" fontId="1" fillId="4" borderId="8" xfId="0" applyNumberFormat="1" applyFont="1" applyFill="1" applyBorder="1" applyAlignment="1">
      <alignment horizontal="left"/>
    </xf>
    <xf numFmtId="0" fontId="1" fillId="38" borderId="9" xfId="2" applyFill="1" applyBorder="1" applyAlignment="1">
      <alignment horizontal="center"/>
    </xf>
    <xf numFmtId="0" fontId="1" fillId="5" borderId="0" xfId="0" applyFont="1" applyFill="1"/>
    <xf numFmtId="0" fontId="2" fillId="5" borderId="0" xfId="0" applyFont="1" applyFill="1"/>
    <xf numFmtId="0" fontId="1" fillId="5" borderId="0" xfId="0" applyFont="1" applyFill="1" applyAlignment="1">
      <alignment horizontal="center"/>
    </xf>
    <xf numFmtId="0" fontId="1" fillId="5" borderId="0" xfId="0" applyFont="1" applyFill="1" applyAlignment="1">
      <alignment horizontal="left"/>
    </xf>
    <xf numFmtId="0" fontId="7" fillId="6" borderId="34" xfId="0" applyFont="1" applyFill="1" applyBorder="1"/>
    <xf numFmtId="0" fontId="7" fillId="6" borderId="70" xfId="0" applyFont="1" applyFill="1" applyBorder="1"/>
    <xf numFmtId="0" fontId="7" fillId="6" borderId="35" xfId="0" applyFont="1" applyFill="1" applyBorder="1"/>
    <xf numFmtId="0" fontId="7" fillId="6" borderId="78" xfId="0" applyFont="1" applyFill="1" applyBorder="1" applyAlignment="1">
      <alignment horizontal="center"/>
    </xf>
    <xf numFmtId="0" fontId="7" fillId="6" borderId="36" xfId="0" applyFont="1" applyFill="1" applyBorder="1"/>
    <xf numFmtId="0" fontId="7" fillId="6" borderId="71" xfId="0" applyFont="1" applyFill="1" applyBorder="1"/>
    <xf numFmtId="0" fontId="7" fillId="6" borderId="37" xfId="0" applyFont="1" applyFill="1" applyBorder="1"/>
    <xf numFmtId="0" fontId="1" fillId="9" borderId="0" xfId="0" applyFont="1" applyFill="1" applyAlignment="1">
      <alignment horizontal="right"/>
    </xf>
    <xf numFmtId="0" fontId="1" fillId="9" borderId="0" xfId="0" applyFont="1" applyFill="1"/>
    <xf numFmtId="16" fontId="1" fillId="9" borderId="0" xfId="0" applyNumberFormat="1" applyFont="1" applyFill="1"/>
    <xf numFmtId="0" fontId="1" fillId="9" borderId="7" xfId="0" applyFont="1" applyFill="1" applyBorder="1" applyAlignment="1">
      <alignment horizontal="right"/>
    </xf>
    <xf numFmtId="0" fontId="1" fillId="9" borderId="7" xfId="0" applyFont="1" applyFill="1" applyBorder="1"/>
    <xf numFmtId="164" fontId="1" fillId="9" borderId="8" xfId="0" applyNumberFormat="1" applyFont="1" applyFill="1" applyBorder="1" applyAlignment="1">
      <alignment horizontal="left"/>
    </xf>
    <xf numFmtId="0" fontId="1" fillId="47" borderId="52" xfId="2" applyFill="1" applyBorder="1" applyAlignment="1">
      <alignment horizontal="center"/>
    </xf>
    <xf numFmtId="0" fontId="1" fillId="11" borderId="0" xfId="0" applyFont="1" applyFill="1" applyAlignment="1">
      <alignment horizontal="right"/>
    </xf>
    <xf numFmtId="0" fontId="1" fillId="11" borderId="0" xfId="0" applyFont="1" applyFill="1"/>
    <xf numFmtId="0" fontId="1" fillId="11" borderId="6" xfId="0" applyFont="1" applyFill="1" applyBorder="1"/>
    <xf numFmtId="0" fontId="1" fillId="11" borderId="7" xfId="0" applyFont="1" applyFill="1" applyBorder="1" applyAlignment="1">
      <alignment horizontal="right"/>
    </xf>
    <xf numFmtId="0" fontId="1" fillId="11" borderId="7" xfId="0" applyFont="1" applyFill="1" applyBorder="1"/>
    <xf numFmtId="164" fontId="1" fillId="11" borderId="8" xfId="0" applyNumberFormat="1" applyFont="1" applyFill="1" applyBorder="1" applyAlignment="1">
      <alignment horizontal="left"/>
    </xf>
    <xf numFmtId="0" fontId="1" fillId="13" borderId="0" xfId="0" applyFont="1" applyFill="1"/>
    <xf numFmtId="0" fontId="2" fillId="13" borderId="0" xfId="0" applyFont="1" applyFill="1"/>
    <xf numFmtId="0" fontId="1" fillId="13" borderId="0" xfId="0" applyFont="1" applyFill="1" applyAlignment="1">
      <alignment horizontal="center"/>
    </xf>
    <xf numFmtId="0" fontId="1" fillId="13" borderId="0" xfId="0" applyFont="1" applyFill="1" applyAlignment="1">
      <alignment horizontal="left"/>
    </xf>
    <xf numFmtId="0" fontId="7" fillId="14" borderId="34" xfId="0" applyFont="1" applyFill="1" applyBorder="1"/>
    <xf numFmtId="0" fontId="7" fillId="14" borderId="70" xfId="0" applyFont="1" applyFill="1" applyBorder="1"/>
    <xf numFmtId="0" fontId="7" fillId="14" borderId="35" xfId="0" applyFont="1" applyFill="1" applyBorder="1"/>
    <xf numFmtId="0" fontId="7" fillId="14" borderId="78" xfId="0" applyFont="1" applyFill="1" applyBorder="1" applyAlignment="1">
      <alignment horizontal="center"/>
    </xf>
    <xf numFmtId="0" fontId="7" fillId="14" borderId="36" xfId="0" applyFont="1" applyFill="1" applyBorder="1"/>
    <xf numFmtId="0" fontId="7" fillId="14" borderId="71" xfId="0" applyFont="1" applyFill="1" applyBorder="1"/>
    <xf numFmtId="0" fontId="7" fillId="14" borderId="37" xfId="0" applyFont="1" applyFill="1" applyBorder="1"/>
    <xf numFmtId="0" fontId="1" fillId="15" borderId="0" xfId="0" applyFont="1" applyFill="1" applyAlignment="1">
      <alignment horizontal="right"/>
    </xf>
    <xf numFmtId="0" fontId="1" fillId="15" borderId="0" xfId="0" applyFont="1" applyFill="1"/>
    <xf numFmtId="164" fontId="1" fillId="15" borderId="8" xfId="0" applyNumberFormat="1" applyFont="1" applyFill="1" applyBorder="1" applyAlignment="1">
      <alignment horizontal="left"/>
    </xf>
    <xf numFmtId="0" fontId="1" fillId="58" borderId="52" xfId="2" applyFill="1" applyBorder="1" applyAlignment="1">
      <alignment horizontal="center"/>
    </xf>
    <xf numFmtId="165" fontId="1" fillId="60" borderId="79" xfId="2" applyNumberFormat="1" applyFill="1" applyBorder="1" applyAlignment="1">
      <alignment horizontal="center"/>
    </xf>
    <xf numFmtId="165" fontId="1" fillId="58" borderId="79" xfId="2" applyNumberFormat="1" applyFill="1" applyBorder="1" applyAlignment="1">
      <alignment horizontal="center"/>
    </xf>
    <xf numFmtId="165" fontId="1" fillId="53" borderId="79" xfId="2" applyNumberFormat="1" applyFill="1" applyBorder="1" applyAlignment="1">
      <alignment horizontal="center"/>
    </xf>
    <xf numFmtId="165" fontId="1" fillId="47" borderId="79" xfId="2" applyNumberFormat="1" applyFill="1" applyBorder="1" applyAlignment="1">
      <alignment horizontal="center"/>
    </xf>
    <xf numFmtId="0" fontId="1" fillId="25" borderId="43" xfId="2" applyFont="1" applyFill="1" applyBorder="1" applyAlignment="1"/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9" fillId="18" borderId="48" xfId="2" applyFont="1" applyFill="1" applyBorder="1" applyAlignment="1">
      <alignment horizontal="center" vertical="center"/>
    </xf>
    <xf numFmtId="0" fontId="9" fillId="18" borderId="11" xfId="2" applyFont="1" applyFill="1" applyBorder="1" applyAlignment="1">
      <alignment horizontal="center" vertical="center"/>
    </xf>
    <xf numFmtId="0" fontId="9" fillId="18" borderId="22" xfId="2" applyFont="1" applyFill="1" applyBorder="1" applyAlignment="1">
      <alignment horizontal="center" vertical="center"/>
    </xf>
    <xf numFmtId="0" fontId="9" fillId="18" borderId="66" xfId="2" applyFont="1" applyFill="1" applyBorder="1" applyAlignment="1">
      <alignment horizontal="center" vertical="center"/>
    </xf>
    <xf numFmtId="0" fontId="9" fillId="18" borderId="23" xfId="2" applyFont="1" applyFill="1" applyBorder="1" applyAlignment="1">
      <alignment horizontal="center" vertical="center"/>
    </xf>
    <xf numFmtId="0" fontId="2" fillId="7" borderId="63" xfId="0" applyFont="1" applyFill="1" applyBorder="1" applyAlignment="1">
      <alignment horizontal="center"/>
    </xf>
    <xf numFmtId="0" fontId="9" fillId="18" borderId="44" xfId="2" applyFont="1" applyFill="1" applyBorder="1" applyAlignment="1">
      <alignment horizontal="center" vertical="center"/>
    </xf>
    <xf numFmtId="0" fontId="9" fillId="18" borderId="45" xfId="2" applyFont="1" applyFill="1" applyBorder="1" applyAlignment="1">
      <alignment horizontal="center" vertical="center"/>
    </xf>
    <xf numFmtId="0" fontId="9" fillId="18" borderId="46" xfId="2" applyFont="1" applyFill="1" applyBorder="1" applyAlignment="1">
      <alignment horizontal="center" vertical="center"/>
    </xf>
    <xf numFmtId="0" fontId="9" fillId="18" borderId="47" xfId="2" applyFont="1" applyFill="1" applyBorder="1" applyAlignment="1">
      <alignment horizontal="center" vertical="center"/>
    </xf>
    <xf numFmtId="0" fontId="13" fillId="18" borderId="58" xfId="2" applyFont="1" applyFill="1" applyBorder="1" applyAlignment="1">
      <alignment horizontal="center" vertical="center" textRotation="180"/>
    </xf>
    <xf numFmtId="0" fontId="13" fillId="18" borderId="53" xfId="2" applyFont="1" applyFill="1" applyBorder="1" applyAlignment="1">
      <alignment horizontal="center" vertical="center" textRotation="180"/>
    </xf>
    <xf numFmtId="0" fontId="13" fillId="18" borderId="49" xfId="2" applyFont="1" applyFill="1" applyBorder="1" applyAlignment="1">
      <alignment horizontal="center" vertical="center" textRotation="180"/>
    </xf>
    <xf numFmtId="0" fontId="9" fillId="7" borderId="24" xfId="2" applyFont="1" applyFill="1" applyBorder="1" applyAlignment="1">
      <alignment horizontal="center" vertical="center" wrapText="1"/>
    </xf>
    <xf numFmtId="0" fontId="9" fillId="7" borderId="26" xfId="2" applyFont="1" applyFill="1" applyBorder="1" applyAlignment="1">
      <alignment horizontal="center" vertical="center" wrapText="1"/>
    </xf>
    <xf numFmtId="0" fontId="13" fillId="18" borderId="68" xfId="2" applyFont="1" applyFill="1" applyBorder="1" applyAlignment="1">
      <alignment horizontal="center" vertical="center" textRotation="180"/>
    </xf>
    <xf numFmtId="0" fontId="9" fillId="61" borderId="59" xfId="2" applyFont="1" applyFill="1" applyBorder="1" applyAlignment="1">
      <alignment horizontal="center"/>
    </xf>
    <xf numFmtId="0" fontId="9" fillId="61" borderId="54" xfId="2" applyFont="1" applyFill="1" applyBorder="1" applyAlignment="1">
      <alignment horizontal="center"/>
    </xf>
    <xf numFmtId="0" fontId="9" fillId="61" borderId="77" xfId="2" applyFont="1" applyFill="1" applyBorder="1" applyAlignment="1">
      <alignment horizontal="center"/>
    </xf>
    <xf numFmtId="0" fontId="9" fillId="61" borderId="60" xfId="2" applyFont="1" applyFill="1" applyBorder="1" applyAlignment="1">
      <alignment horizontal="center"/>
    </xf>
    <xf numFmtId="0" fontId="9" fillId="18" borderId="54" xfId="2" applyFont="1" applyFill="1" applyBorder="1" applyAlignment="1">
      <alignment horizontal="center"/>
    </xf>
    <xf numFmtId="0" fontId="9" fillId="18" borderId="15" xfId="2" applyFont="1" applyFill="1" applyBorder="1" applyAlignment="1">
      <alignment horizontal="center"/>
    </xf>
    <xf numFmtId="0" fontId="9" fillId="63" borderId="63" xfId="2" applyFont="1" applyFill="1" applyBorder="1" applyAlignment="1">
      <alignment horizontal="center" wrapText="1"/>
    </xf>
    <xf numFmtId="0" fontId="9" fillId="63" borderId="3" xfId="2" applyFont="1" applyFill="1" applyBorder="1" applyAlignment="1">
      <alignment horizontal="center" wrapText="1"/>
    </xf>
    <xf numFmtId="0" fontId="9" fillId="63" borderId="4" xfId="2" applyFont="1" applyFill="1" applyBorder="1" applyAlignment="1">
      <alignment horizontal="center" wrapText="1"/>
    </xf>
    <xf numFmtId="0" fontId="9" fillId="63" borderId="5" xfId="2" applyFont="1" applyFill="1" applyBorder="1" applyAlignment="1">
      <alignment horizontal="center" wrapText="1"/>
    </xf>
    <xf numFmtId="0" fontId="13" fillId="18" borderId="24" xfId="2" applyFont="1" applyFill="1" applyBorder="1" applyAlignment="1">
      <alignment horizontal="center" vertical="center" textRotation="180"/>
    </xf>
    <xf numFmtId="0" fontId="2" fillId="6" borderId="6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9" fillId="21" borderId="44" xfId="2" applyFont="1" applyFill="1" applyBorder="1" applyAlignment="1">
      <alignment horizontal="center" vertical="center"/>
    </xf>
    <xf numFmtId="0" fontId="9" fillId="21" borderId="45" xfId="2" applyFont="1" applyFill="1" applyBorder="1" applyAlignment="1">
      <alignment horizontal="center" vertical="center"/>
    </xf>
    <xf numFmtId="0" fontId="9" fillId="21" borderId="46" xfId="2" applyFont="1" applyFill="1" applyBorder="1" applyAlignment="1">
      <alignment horizontal="center" vertical="center"/>
    </xf>
    <xf numFmtId="0" fontId="9" fillId="21" borderId="47" xfId="2" applyFont="1" applyFill="1" applyBorder="1" applyAlignment="1">
      <alignment horizontal="center" vertical="center"/>
    </xf>
    <xf numFmtId="0" fontId="9" fillId="21" borderId="22" xfId="2" applyFont="1" applyFill="1" applyBorder="1" applyAlignment="1">
      <alignment horizontal="center" vertical="center"/>
    </xf>
    <xf numFmtId="0" fontId="9" fillId="21" borderId="66" xfId="2" applyFont="1" applyFill="1" applyBorder="1" applyAlignment="1">
      <alignment horizontal="center" vertical="center"/>
    </xf>
    <xf numFmtId="0" fontId="9" fillId="21" borderId="23" xfId="2" applyFont="1" applyFill="1" applyBorder="1" applyAlignment="1">
      <alignment horizontal="center" vertical="center"/>
    </xf>
    <xf numFmtId="0" fontId="9" fillId="21" borderId="48" xfId="2" applyFont="1" applyFill="1" applyBorder="1" applyAlignment="1">
      <alignment horizontal="center" vertical="center"/>
    </xf>
    <xf numFmtId="0" fontId="9" fillId="21" borderId="11" xfId="2" applyFont="1" applyFill="1" applyBorder="1" applyAlignment="1">
      <alignment horizontal="center" vertical="center"/>
    </xf>
    <xf numFmtId="0" fontId="13" fillId="21" borderId="58" xfId="2" applyFont="1" applyFill="1" applyBorder="1" applyAlignment="1">
      <alignment horizontal="center" vertical="center" textRotation="180"/>
    </xf>
    <xf numFmtId="0" fontId="13" fillId="21" borderId="53" xfId="2" applyFont="1" applyFill="1" applyBorder="1" applyAlignment="1">
      <alignment horizontal="center" vertical="center" textRotation="180"/>
    </xf>
    <xf numFmtId="0" fontId="13" fillId="21" borderId="49" xfId="2" applyFont="1" applyFill="1" applyBorder="1" applyAlignment="1">
      <alignment horizontal="center" vertical="center" textRotation="180"/>
    </xf>
    <xf numFmtId="0" fontId="9" fillId="21" borderId="54" xfId="2" applyFont="1" applyFill="1" applyBorder="1" applyAlignment="1">
      <alignment horizontal="center"/>
    </xf>
    <xf numFmtId="0" fontId="9" fillId="21" borderId="15" xfId="2" applyFont="1" applyFill="1" applyBorder="1" applyAlignment="1">
      <alignment horizontal="center"/>
    </xf>
    <xf numFmtId="0" fontId="9" fillId="6" borderId="24" xfId="2" applyFont="1" applyFill="1" applyBorder="1" applyAlignment="1">
      <alignment horizontal="center" vertical="center" wrapText="1"/>
    </xf>
    <xf numFmtId="0" fontId="9" fillId="6" borderId="26" xfId="2" applyFont="1" applyFill="1" applyBorder="1" applyAlignment="1">
      <alignment horizontal="center" vertical="center" wrapText="1"/>
    </xf>
    <xf numFmtId="0" fontId="9" fillId="61" borderId="76" xfId="2" applyFont="1" applyFill="1" applyBorder="1" applyAlignment="1">
      <alignment horizontal="center"/>
    </xf>
    <xf numFmtId="0" fontId="9" fillId="61" borderId="27" xfId="2" applyFont="1" applyFill="1" applyBorder="1" applyAlignment="1">
      <alignment horizontal="center"/>
    </xf>
    <xf numFmtId="0" fontId="13" fillId="21" borderId="68" xfId="2" applyFont="1" applyFill="1" applyBorder="1" applyAlignment="1">
      <alignment horizontal="center" vertical="center" textRotation="180"/>
    </xf>
    <xf numFmtId="0" fontId="13" fillId="21" borderId="67" xfId="2" applyFont="1" applyFill="1" applyBorder="1" applyAlignment="1">
      <alignment horizontal="center" vertical="center" textRotation="180"/>
    </xf>
    <xf numFmtId="0" fontId="2" fillId="10" borderId="63" xfId="0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9" fillId="24" borderId="44" xfId="2" applyFont="1" applyFill="1" applyBorder="1" applyAlignment="1">
      <alignment horizontal="center" vertical="center"/>
    </xf>
    <xf numFmtId="0" fontId="9" fillId="24" borderId="45" xfId="2" applyFont="1" applyFill="1" applyBorder="1" applyAlignment="1">
      <alignment horizontal="center" vertical="center"/>
    </xf>
    <xf numFmtId="0" fontId="9" fillId="24" borderId="46" xfId="2" applyFont="1" applyFill="1" applyBorder="1" applyAlignment="1">
      <alignment horizontal="center" vertical="center"/>
    </xf>
    <xf numFmtId="0" fontId="9" fillId="24" borderId="47" xfId="2" applyFont="1" applyFill="1" applyBorder="1" applyAlignment="1">
      <alignment horizontal="center" vertical="center"/>
    </xf>
    <xf numFmtId="0" fontId="9" fillId="24" borderId="22" xfId="2" applyFont="1" applyFill="1" applyBorder="1" applyAlignment="1">
      <alignment horizontal="center" vertical="center"/>
    </xf>
    <xf numFmtId="0" fontId="9" fillId="24" borderId="66" xfId="2" applyFont="1" applyFill="1" applyBorder="1" applyAlignment="1">
      <alignment horizontal="center" vertical="center"/>
    </xf>
    <xf numFmtId="0" fontId="9" fillId="24" borderId="23" xfId="2" applyFont="1" applyFill="1" applyBorder="1" applyAlignment="1">
      <alignment horizontal="center" vertical="center"/>
    </xf>
    <xf numFmtId="0" fontId="9" fillId="24" borderId="48" xfId="2" applyFont="1" applyFill="1" applyBorder="1" applyAlignment="1">
      <alignment horizontal="center" vertical="center"/>
    </xf>
    <xf numFmtId="0" fontId="9" fillId="24" borderId="11" xfId="2" applyFont="1" applyFill="1" applyBorder="1" applyAlignment="1">
      <alignment horizontal="center" vertical="center"/>
    </xf>
    <xf numFmtId="0" fontId="13" fillId="24" borderId="63" xfId="2" applyFont="1" applyFill="1" applyBorder="1" applyAlignment="1">
      <alignment horizontal="center" vertical="center" textRotation="180"/>
    </xf>
    <xf numFmtId="0" fontId="13" fillId="24" borderId="4" xfId="2" applyFont="1" applyFill="1" applyBorder="1" applyAlignment="1">
      <alignment horizontal="center" vertical="center" textRotation="180"/>
    </xf>
    <xf numFmtId="0" fontId="13" fillId="24" borderId="6" xfId="2" applyFont="1" applyFill="1" applyBorder="1" applyAlignment="1">
      <alignment horizontal="center" vertical="center" textRotation="180"/>
    </xf>
    <xf numFmtId="0" fontId="9" fillId="24" borderId="54" xfId="2" applyFont="1" applyFill="1" applyBorder="1" applyAlignment="1">
      <alignment horizontal="center"/>
    </xf>
    <xf numFmtId="0" fontId="9" fillId="24" borderId="15" xfId="2" applyFont="1" applyFill="1" applyBorder="1" applyAlignment="1">
      <alignment horizontal="center"/>
    </xf>
    <xf numFmtId="0" fontId="9" fillId="10" borderId="24" xfId="2" applyFont="1" applyFill="1" applyBorder="1" applyAlignment="1">
      <alignment horizontal="center" vertical="center" wrapText="1"/>
    </xf>
    <xf numFmtId="0" fontId="9" fillId="10" borderId="26" xfId="2" applyFont="1" applyFill="1" applyBorder="1" applyAlignment="1">
      <alignment horizontal="center" vertical="center" wrapText="1"/>
    </xf>
    <xf numFmtId="0" fontId="13" fillId="24" borderId="68" xfId="2" applyFont="1" applyFill="1" applyBorder="1" applyAlignment="1">
      <alignment horizontal="center" vertical="center" textRotation="180"/>
    </xf>
    <xf numFmtId="0" fontId="13" fillId="24" borderId="53" xfId="2" applyFont="1" applyFill="1" applyBorder="1" applyAlignment="1">
      <alignment horizontal="center" vertical="center" textRotation="180"/>
    </xf>
    <xf numFmtId="0" fontId="13" fillId="24" borderId="49" xfId="2" applyFont="1" applyFill="1" applyBorder="1" applyAlignment="1">
      <alignment horizontal="center" vertical="center" textRotation="180"/>
    </xf>
    <xf numFmtId="0" fontId="13" fillId="24" borderId="58" xfId="2" applyFont="1" applyFill="1" applyBorder="1" applyAlignment="1">
      <alignment horizontal="center" vertical="center" textRotation="180"/>
    </xf>
    <xf numFmtId="0" fontId="2" fillId="14" borderId="63" xfId="0" applyFont="1" applyFill="1" applyBorder="1" applyAlignment="1">
      <alignment horizontal="center"/>
    </xf>
    <xf numFmtId="0" fontId="2" fillId="14" borderId="2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2" fillId="14" borderId="1" xfId="0" applyFont="1" applyFill="1" applyBorder="1" applyAlignment="1">
      <alignment horizontal="center"/>
    </xf>
    <xf numFmtId="0" fontId="9" fillId="27" borderId="44" xfId="2" applyFont="1" applyFill="1" applyBorder="1" applyAlignment="1">
      <alignment horizontal="center" vertical="center"/>
    </xf>
    <xf numFmtId="0" fontId="9" fillId="27" borderId="45" xfId="2" applyFont="1" applyFill="1" applyBorder="1" applyAlignment="1">
      <alignment horizontal="center" vertical="center"/>
    </xf>
    <xf numFmtId="0" fontId="9" fillId="27" borderId="46" xfId="2" applyFont="1" applyFill="1" applyBorder="1" applyAlignment="1">
      <alignment horizontal="center" vertical="center"/>
    </xf>
    <xf numFmtId="0" fontId="9" fillId="27" borderId="47" xfId="2" applyFont="1" applyFill="1" applyBorder="1" applyAlignment="1">
      <alignment horizontal="center" vertical="center"/>
    </xf>
    <xf numFmtId="0" fontId="9" fillId="27" borderId="22" xfId="2" applyFont="1" applyFill="1" applyBorder="1" applyAlignment="1">
      <alignment horizontal="center" vertical="center"/>
    </xf>
    <xf numFmtId="0" fontId="9" fillId="27" borderId="66" xfId="2" applyFont="1" applyFill="1" applyBorder="1" applyAlignment="1">
      <alignment horizontal="center" vertical="center"/>
    </xf>
    <xf numFmtId="0" fontId="9" fillId="27" borderId="23" xfId="2" applyFont="1" applyFill="1" applyBorder="1" applyAlignment="1">
      <alignment horizontal="center" vertical="center"/>
    </xf>
    <xf numFmtId="0" fontId="9" fillId="27" borderId="48" xfId="2" applyFont="1" applyFill="1" applyBorder="1" applyAlignment="1">
      <alignment horizontal="center" vertical="center"/>
    </xf>
    <xf numFmtId="0" fontId="9" fillId="27" borderId="11" xfId="2" applyFont="1" applyFill="1" applyBorder="1" applyAlignment="1">
      <alignment horizontal="center" vertical="center"/>
    </xf>
    <xf numFmtId="0" fontId="13" fillId="27" borderId="68" xfId="2" applyFont="1" applyFill="1" applyBorder="1" applyAlignment="1">
      <alignment horizontal="center" vertical="center" textRotation="180"/>
    </xf>
    <xf numFmtId="0" fontId="13" fillId="27" borderId="53" xfId="2" applyFont="1" applyFill="1" applyBorder="1" applyAlignment="1">
      <alignment horizontal="center" vertical="center" textRotation="180"/>
    </xf>
    <xf numFmtId="0" fontId="13" fillId="27" borderId="49" xfId="2" applyFont="1" applyFill="1" applyBorder="1" applyAlignment="1">
      <alignment horizontal="center" vertical="center" textRotation="180"/>
    </xf>
    <xf numFmtId="0" fontId="9" fillId="27" borderId="61" xfId="2" applyFont="1" applyFill="1" applyBorder="1" applyAlignment="1">
      <alignment horizontal="center"/>
    </xf>
    <xf numFmtId="0" fontId="9" fillId="27" borderId="54" xfId="2" applyFont="1" applyFill="1" applyBorder="1" applyAlignment="1">
      <alignment horizontal="center"/>
    </xf>
    <xf numFmtId="0" fontId="9" fillId="27" borderId="77" xfId="2" applyFont="1" applyFill="1" applyBorder="1" applyAlignment="1">
      <alignment horizontal="center"/>
    </xf>
    <xf numFmtId="0" fontId="9" fillId="27" borderId="62" xfId="2" applyFont="1" applyFill="1" applyBorder="1" applyAlignment="1">
      <alignment horizontal="center"/>
    </xf>
    <xf numFmtId="0" fontId="9" fillId="14" borderId="24" xfId="2" applyFont="1" applyFill="1" applyBorder="1" applyAlignment="1">
      <alignment horizontal="center" vertical="center" wrapText="1"/>
    </xf>
    <xf numFmtId="0" fontId="9" fillId="14" borderId="26" xfId="2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3" xfId="0" applyFont="1" applyFill="1" applyBorder="1" applyAlignment="1">
      <alignment horizontal="center"/>
    </xf>
    <xf numFmtId="0" fontId="9" fillId="16" borderId="15" xfId="2" applyFont="1" applyFill="1" applyBorder="1" applyAlignment="1">
      <alignment horizontal="center"/>
    </xf>
    <xf numFmtId="0" fontId="9" fillId="16" borderId="16" xfId="2" applyFont="1" applyFill="1" applyBorder="1" applyAlignment="1">
      <alignment horizontal="center"/>
    </xf>
    <xf numFmtId="0" fontId="9" fillId="16" borderId="59" xfId="2" applyFont="1" applyFill="1" applyBorder="1" applyAlignment="1">
      <alignment horizontal="center"/>
    </xf>
    <xf numFmtId="0" fontId="9" fillId="16" borderId="54" xfId="2" applyFont="1" applyFill="1" applyBorder="1" applyAlignment="1">
      <alignment horizontal="center"/>
    </xf>
    <xf numFmtId="0" fontId="9" fillId="16" borderId="60" xfId="2" applyFont="1" applyFill="1" applyBorder="1" applyAlignment="1">
      <alignment horizontal="center"/>
    </xf>
    <xf numFmtId="0" fontId="1" fillId="65" borderId="42" xfId="2" applyFont="1" applyFill="1" applyBorder="1" applyAlignment="1"/>
    <xf numFmtId="0" fontId="1" fillId="65" borderId="10" xfId="2" applyFont="1" applyFill="1" applyBorder="1" applyAlignment="1">
      <alignment horizontal="center"/>
    </xf>
  </cellXfs>
  <cellStyles count="7">
    <cellStyle name="Hyperlink 2" xfId="3" xr:uid="{8D509597-2DAE-4704-A363-9FBA51542516}"/>
    <cellStyle name="Normal" xfId="0" builtinId="0"/>
    <cellStyle name="Normal 19" xfId="6" xr:uid="{1D956775-BDB6-45F3-96C4-7CA66D4C21F1}"/>
    <cellStyle name="Normal 2" xfId="2" xr:uid="{00000000-0005-0000-0000-000001000000}"/>
    <cellStyle name="Normal 2 2" xfId="4" xr:uid="{962483DA-CEB7-48F3-A4D6-7ECEE02B63E6}"/>
    <cellStyle name="Percent" xfId="1" builtinId="5"/>
    <cellStyle name="Percent 2 2" xfId="5" xr:uid="{0EA71F41-985D-4A29-AD8F-3AE26679B5FA}"/>
  </cellStyles>
  <dxfs count="485"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theme="0"/>
      </font>
      <fill>
        <patternFill>
          <bgColor theme="7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theme="0"/>
      </font>
      <fill>
        <patternFill>
          <bgColor theme="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theme="0"/>
      </font>
      <fill>
        <patternFill>
          <bgColor theme="4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772582</xdr:colOff>
      <xdr:row>39</xdr:row>
      <xdr:rowOff>0</xdr:rowOff>
    </xdr:from>
    <xdr:to>
      <xdr:col>19</xdr:col>
      <xdr:colOff>281940</xdr:colOff>
      <xdr:row>46</xdr:row>
      <xdr:rowOff>19107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31D034-A504-4D77-9E27-FC7017EA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49" y="5259917"/>
          <a:ext cx="2381251" cy="112654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1492250</xdr:colOff>
      <xdr:row>5</xdr:row>
      <xdr:rowOff>74083</xdr:rowOff>
    </xdr:from>
    <xdr:to>
      <xdr:col>3</xdr:col>
      <xdr:colOff>7619</xdr:colOff>
      <xdr:row>7</xdr:row>
      <xdr:rowOff>113244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93CCBFA-4C95-4012-992E-EB1B333E54CC}"/>
            </a:ext>
          </a:extLst>
        </xdr:cNvPr>
        <xdr:cNvSpPr txBox="1"/>
      </xdr:nvSpPr>
      <xdr:spPr>
        <a:xfrm>
          <a:off x="1979083" y="740833"/>
          <a:ext cx="208703" cy="3778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1460500</xdr:colOff>
      <xdr:row>38</xdr:row>
      <xdr:rowOff>63500</xdr:rowOff>
    </xdr:from>
    <xdr:to>
      <xdr:col>2</xdr:col>
      <xdr:colOff>1673013</xdr:colOff>
      <xdr:row>40</xdr:row>
      <xdr:rowOff>102662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A4400FE-371D-4700-A29A-F3A2B18748B7}"/>
            </a:ext>
          </a:extLst>
        </xdr:cNvPr>
        <xdr:cNvSpPr txBox="1"/>
      </xdr:nvSpPr>
      <xdr:spPr>
        <a:xfrm>
          <a:off x="1947333" y="5609167"/>
          <a:ext cx="212513" cy="3778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1449917</xdr:colOff>
      <xdr:row>59</xdr:row>
      <xdr:rowOff>74083</xdr:rowOff>
    </xdr:from>
    <xdr:to>
      <xdr:col>2</xdr:col>
      <xdr:colOff>1658620</xdr:colOff>
      <xdr:row>61</xdr:row>
      <xdr:rowOff>113245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82CBE3A-CD76-48A6-8224-3500D530EF55}"/>
            </a:ext>
          </a:extLst>
        </xdr:cNvPr>
        <xdr:cNvSpPr txBox="1"/>
      </xdr:nvSpPr>
      <xdr:spPr>
        <a:xfrm>
          <a:off x="1936750" y="8985250"/>
          <a:ext cx="208703" cy="3778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1449917</xdr:colOff>
      <xdr:row>48</xdr:row>
      <xdr:rowOff>74083</xdr:rowOff>
    </xdr:from>
    <xdr:to>
      <xdr:col>2</xdr:col>
      <xdr:colOff>1658620</xdr:colOff>
      <xdr:row>50</xdr:row>
      <xdr:rowOff>113245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9DE9104-996E-4C9F-90F6-D3C0D912305B}"/>
            </a:ext>
          </a:extLst>
        </xdr:cNvPr>
        <xdr:cNvSpPr txBox="1"/>
      </xdr:nvSpPr>
      <xdr:spPr>
        <a:xfrm>
          <a:off x="1936750" y="9154583"/>
          <a:ext cx="204893" cy="377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1492250</xdr:colOff>
      <xdr:row>16</xdr:row>
      <xdr:rowOff>74083</xdr:rowOff>
    </xdr:from>
    <xdr:to>
      <xdr:col>3</xdr:col>
      <xdr:colOff>7619</xdr:colOff>
      <xdr:row>18</xdr:row>
      <xdr:rowOff>113244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459547F-AB17-40A5-BCC6-76C9AD63F3C2}"/>
            </a:ext>
          </a:extLst>
        </xdr:cNvPr>
        <xdr:cNvSpPr txBox="1"/>
      </xdr:nvSpPr>
      <xdr:spPr>
        <a:xfrm>
          <a:off x="1980988" y="740833"/>
          <a:ext cx="208703" cy="3778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1492250</xdr:colOff>
      <xdr:row>2</xdr:row>
      <xdr:rowOff>74083</xdr:rowOff>
    </xdr:from>
    <xdr:to>
      <xdr:col>3</xdr:col>
      <xdr:colOff>7619</xdr:colOff>
      <xdr:row>4</xdr:row>
      <xdr:rowOff>113244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81D6445-CC39-4672-9B74-767B49FA7172}"/>
            </a:ext>
          </a:extLst>
        </xdr:cNvPr>
        <xdr:cNvSpPr txBox="1"/>
      </xdr:nvSpPr>
      <xdr:spPr>
        <a:xfrm>
          <a:off x="1980988" y="899583"/>
          <a:ext cx="208703" cy="3778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1492250</xdr:colOff>
      <xdr:row>28</xdr:row>
      <xdr:rowOff>74083</xdr:rowOff>
    </xdr:from>
    <xdr:to>
      <xdr:col>3</xdr:col>
      <xdr:colOff>7619</xdr:colOff>
      <xdr:row>30</xdr:row>
      <xdr:rowOff>113244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7DA9ABC-C41D-4A91-886A-E311BF734983}"/>
            </a:ext>
          </a:extLst>
        </xdr:cNvPr>
        <xdr:cNvSpPr txBox="1"/>
      </xdr:nvSpPr>
      <xdr:spPr>
        <a:xfrm>
          <a:off x="1980988" y="2751666"/>
          <a:ext cx="208703" cy="3778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1492250</xdr:colOff>
      <xdr:row>36</xdr:row>
      <xdr:rowOff>74083</xdr:rowOff>
    </xdr:from>
    <xdr:to>
      <xdr:col>3</xdr:col>
      <xdr:colOff>7619</xdr:colOff>
      <xdr:row>38</xdr:row>
      <xdr:rowOff>113244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815FA98-132D-4EE4-89A0-363667116043}"/>
            </a:ext>
          </a:extLst>
        </xdr:cNvPr>
        <xdr:cNvSpPr txBox="1"/>
      </xdr:nvSpPr>
      <xdr:spPr>
        <a:xfrm>
          <a:off x="1980988" y="4603750"/>
          <a:ext cx="208703" cy="3778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1492250</xdr:colOff>
      <xdr:row>25</xdr:row>
      <xdr:rowOff>74083</xdr:rowOff>
    </xdr:from>
    <xdr:to>
      <xdr:col>3</xdr:col>
      <xdr:colOff>7619</xdr:colOff>
      <xdr:row>27</xdr:row>
      <xdr:rowOff>113244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9447CB19-CC94-475F-9461-0249FEB3EA30}"/>
            </a:ext>
          </a:extLst>
        </xdr:cNvPr>
        <xdr:cNvSpPr txBox="1"/>
      </xdr:nvSpPr>
      <xdr:spPr>
        <a:xfrm>
          <a:off x="1980988" y="6127750"/>
          <a:ext cx="208703" cy="3566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797560</xdr:colOff>
      <xdr:row>40</xdr:row>
      <xdr:rowOff>105191</xdr:rowOff>
    </xdr:from>
    <xdr:to>
      <xdr:col>19</xdr:col>
      <xdr:colOff>288007</xdr:colOff>
      <xdr:row>49</xdr:row>
      <xdr:rowOff>53425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00E07-BE14-A616-AB5F-0E89439A3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0893" y="6201191"/>
          <a:ext cx="2454627" cy="1476044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1460500</xdr:colOff>
      <xdr:row>6</xdr:row>
      <xdr:rowOff>63499</xdr:rowOff>
    </xdr:from>
    <xdr:to>
      <xdr:col>2</xdr:col>
      <xdr:colOff>1669203</xdr:colOff>
      <xdr:row>8</xdr:row>
      <xdr:rowOff>102660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F56179D-A939-4FB8-95D6-B142031E1598}"/>
            </a:ext>
          </a:extLst>
        </xdr:cNvPr>
        <xdr:cNvSpPr txBox="1"/>
      </xdr:nvSpPr>
      <xdr:spPr>
        <a:xfrm>
          <a:off x="1947333" y="910166"/>
          <a:ext cx="208703" cy="3778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1466215</xdr:colOff>
      <xdr:row>46</xdr:row>
      <xdr:rowOff>95250</xdr:rowOff>
    </xdr:from>
    <xdr:to>
      <xdr:col>2</xdr:col>
      <xdr:colOff>1669203</xdr:colOff>
      <xdr:row>48</xdr:row>
      <xdr:rowOff>49744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010A994-A094-48E9-9F28-3FAC37B42B95}"/>
            </a:ext>
          </a:extLst>
        </xdr:cNvPr>
        <xdr:cNvSpPr txBox="1"/>
      </xdr:nvSpPr>
      <xdr:spPr>
        <a:xfrm>
          <a:off x="1953048" y="7175500"/>
          <a:ext cx="202988" cy="2825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1471083</xdr:colOff>
      <xdr:row>48</xdr:row>
      <xdr:rowOff>116417</xdr:rowOff>
    </xdr:from>
    <xdr:to>
      <xdr:col>2</xdr:col>
      <xdr:colOff>1672166</xdr:colOff>
      <xdr:row>50</xdr:row>
      <xdr:rowOff>69853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AF3E7F5-BF39-44D6-930D-42962F67C57D}"/>
            </a:ext>
          </a:extLst>
        </xdr:cNvPr>
        <xdr:cNvSpPr txBox="1"/>
      </xdr:nvSpPr>
      <xdr:spPr>
        <a:xfrm>
          <a:off x="1954106" y="7863417"/>
          <a:ext cx="202988" cy="290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1471083</xdr:colOff>
      <xdr:row>38</xdr:row>
      <xdr:rowOff>91018</xdr:rowOff>
    </xdr:from>
    <xdr:to>
      <xdr:col>2</xdr:col>
      <xdr:colOff>1672166</xdr:colOff>
      <xdr:row>40</xdr:row>
      <xdr:rowOff>44454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32A2863-2634-4BA2-9338-8EDDA2845038}"/>
            </a:ext>
          </a:extLst>
        </xdr:cNvPr>
        <xdr:cNvSpPr txBox="1"/>
      </xdr:nvSpPr>
      <xdr:spPr>
        <a:xfrm>
          <a:off x="1979083" y="6161618"/>
          <a:ext cx="201083" cy="2921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1473200</xdr:colOff>
      <xdr:row>39</xdr:row>
      <xdr:rowOff>110067</xdr:rowOff>
    </xdr:from>
    <xdr:to>
      <xdr:col>2</xdr:col>
      <xdr:colOff>1674283</xdr:colOff>
      <xdr:row>41</xdr:row>
      <xdr:rowOff>63503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7432B25-BB52-479C-B7F6-0EA4F6C0DD24}"/>
            </a:ext>
          </a:extLst>
        </xdr:cNvPr>
        <xdr:cNvSpPr txBox="1"/>
      </xdr:nvSpPr>
      <xdr:spPr>
        <a:xfrm>
          <a:off x="1981200" y="6350000"/>
          <a:ext cx="201083" cy="2921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1502833</xdr:colOff>
      <xdr:row>33</xdr:row>
      <xdr:rowOff>95249</xdr:rowOff>
    </xdr:from>
    <xdr:to>
      <xdr:col>3</xdr:col>
      <xdr:colOff>18202</xdr:colOff>
      <xdr:row>35</xdr:row>
      <xdr:rowOff>57364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B14E3AC-9D90-42ED-B57A-1A51D9F87499}"/>
            </a:ext>
          </a:extLst>
        </xdr:cNvPr>
        <xdr:cNvSpPr txBox="1"/>
      </xdr:nvSpPr>
      <xdr:spPr>
        <a:xfrm>
          <a:off x="1989666" y="5492749"/>
          <a:ext cx="208703" cy="290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1481667</xdr:colOff>
      <xdr:row>4</xdr:row>
      <xdr:rowOff>63500</xdr:rowOff>
    </xdr:from>
    <xdr:to>
      <xdr:col>2</xdr:col>
      <xdr:colOff>1680845</xdr:colOff>
      <xdr:row>6</xdr:row>
      <xdr:rowOff>102661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908F726-0B3A-4083-9CFF-77F8FFE3F6C5}"/>
            </a:ext>
          </a:extLst>
        </xdr:cNvPr>
        <xdr:cNvSpPr txBox="1"/>
      </xdr:nvSpPr>
      <xdr:spPr>
        <a:xfrm>
          <a:off x="1968500" y="740833"/>
          <a:ext cx="199178" cy="3778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1492250</xdr:colOff>
      <xdr:row>3</xdr:row>
      <xdr:rowOff>63500</xdr:rowOff>
    </xdr:from>
    <xdr:to>
      <xdr:col>2</xdr:col>
      <xdr:colOff>1691428</xdr:colOff>
      <xdr:row>5</xdr:row>
      <xdr:rowOff>102661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C26F1F4-3AE9-43EB-8DD4-22E9C3E40414}"/>
            </a:ext>
          </a:extLst>
        </xdr:cNvPr>
        <xdr:cNvSpPr txBox="1"/>
      </xdr:nvSpPr>
      <xdr:spPr>
        <a:xfrm>
          <a:off x="1979083" y="571500"/>
          <a:ext cx="199178" cy="3778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899584</xdr:colOff>
      <xdr:row>43</xdr:row>
      <xdr:rowOff>127000</xdr:rowOff>
    </xdr:from>
    <xdr:to>
      <xdr:col>19</xdr:col>
      <xdr:colOff>110847</xdr:colOff>
      <xdr:row>51</xdr:row>
      <xdr:rowOff>135679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71CC18-EF72-4F17-A4DD-D0CEC5479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2917" y="6561667"/>
          <a:ext cx="1994680" cy="1355725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1460500</xdr:colOff>
      <xdr:row>37</xdr:row>
      <xdr:rowOff>52917</xdr:rowOff>
    </xdr:from>
    <xdr:to>
      <xdr:col>2</xdr:col>
      <xdr:colOff>1661583</xdr:colOff>
      <xdr:row>38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D427B5A-B4E4-4544-AB7A-520AD86BB69D}"/>
            </a:ext>
          </a:extLst>
        </xdr:cNvPr>
        <xdr:cNvSpPr txBox="1"/>
      </xdr:nvSpPr>
      <xdr:spPr>
        <a:xfrm>
          <a:off x="1947333" y="2116667"/>
          <a:ext cx="201083" cy="3492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14</xdr:row>
      <xdr:rowOff>52917</xdr:rowOff>
    </xdr:from>
    <xdr:to>
      <xdr:col>2</xdr:col>
      <xdr:colOff>1661583</xdr:colOff>
      <xdr:row>15</xdr:row>
      <xdr:rowOff>84669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A528932-96E4-4BCB-9677-7E5BA7664C8C}"/>
            </a:ext>
          </a:extLst>
        </xdr:cNvPr>
        <xdr:cNvSpPr txBox="1"/>
      </xdr:nvSpPr>
      <xdr:spPr>
        <a:xfrm>
          <a:off x="1947333" y="4021667"/>
          <a:ext cx="201083" cy="1905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14</xdr:row>
      <xdr:rowOff>0</xdr:rowOff>
    </xdr:from>
    <xdr:to>
      <xdr:col>2</xdr:col>
      <xdr:colOff>1661583</xdr:colOff>
      <xdr:row>14</xdr:row>
      <xdr:rowOff>84669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5E20A35-EC22-459A-A593-A397CB961CB5}"/>
            </a:ext>
          </a:extLst>
        </xdr:cNvPr>
        <xdr:cNvSpPr txBox="1"/>
      </xdr:nvSpPr>
      <xdr:spPr>
        <a:xfrm>
          <a:off x="1947333" y="4021667"/>
          <a:ext cx="201083" cy="19050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43</xdr:row>
      <xdr:rowOff>0</xdr:rowOff>
    </xdr:from>
    <xdr:to>
      <xdr:col>2</xdr:col>
      <xdr:colOff>1661583</xdr:colOff>
      <xdr:row>43</xdr:row>
      <xdr:rowOff>84669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C0E44819-0432-4201-BFCE-FE5F6FB88A19}"/>
            </a:ext>
          </a:extLst>
        </xdr:cNvPr>
        <xdr:cNvSpPr txBox="1"/>
      </xdr:nvSpPr>
      <xdr:spPr>
        <a:xfrm>
          <a:off x="1951143" y="7613227"/>
          <a:ext cx="193463" cy="199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42</xdr:row>
      <xdr:rowOff>52917</xdr:rowOff>
    </xdr:from>
    <xdr:to>
      <xdr:col>2</xdr:col>
      <xdr:colOff>1661583</xdr:colOff>
      <xdr:row>43</xdr:row>
      <xdr:rowOff>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028AF6D-BB66-4F1F-903B-C7FFFB4D628B}"/>
            </a:ext>
          </a:extLst>
        </xdr:cNvPr>
        <xdr:cNvSpPr txBox="1"/>
      </xdr:nvSpPr>
      <xdr:spPr>
        <a:xfrm>
          <a:off x="1951143" y="4596977"/>
          <a:ext cx="193463" cy="199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19</xdr:row>
      <xdr:rowOff>0</xdr:rowOff>
    </xdr:from>
    <xdr:to>
      <xdr:col>2</xdr:col>
      <xdr:colOff>1661583</xdr:colOff>
      <xdr:row>19</xdr:row>
      <xdr:rowOff>84669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8C5FF41-0092-49F2-BB51-F8F04C5E79A5}"/>
            </a:ext>
          </a:extLst>
        </xdr:cNvPr>
        <xdr:cNvSpPr txBox="1"/>
      </xdr:nvSpPr>
      <xdr:spPr>
        <a:xfrm>
          <a:off x="1951143" y="4935644"/>
          <a:ext cx="193463" cy="199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18</xdr:row>
      <xdr:rowOff>52917</xdr:rowOff>
    </xdr:from>
    <xdr:to>
      <xdr:col>2</xdr:col>
      <xdr:colOff>1661583</xdr:colOff>
      <xdr:row>19</xdr:row>
      <xdr:rowOff>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36024F0-199B-43E3-A5B5-BF0FAE5344BC}"/>
            </a:ext>
          </a:extLst>
        </xdr:cNvPr>
        <xdr:cNvSpPr txBox="1"/>
      </xdr:nvSpPr>
      <xdr:spPr>
        <a:xfrm>
          <a:off x="1951143" y="4766310"/>
          <a:ext cx="193463" cy="1991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15</xdr:row>
      <xdr:rowOff>0</xdr:rowOff>
    </xdr:from>
    <xdr:to>
      <xdr:col>2</xdr:col>
      <xdr:colOff>1661583</xdr:colOff>
      <xdr:row>15</xdr:row>
      <xdr:rowOff>84669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4ACAE2F-79D1-4655-BDA7-65BDA3B78D8A}"/>
            </a:ext>
          </a:extLst>
        </xdr:cNvPr>
        <xdr:cNvSpPr txBox="1"/>
      </xdr:nvSpPr>
      <xdr:spPr>
        <a:xfrm>
          <a:off x="1968500" y="7122584"/>
          <a:ext cx="201083" cy="201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14</xdr:row>
      <xdr:rowOff>52917</xdr:rowOff>
    </xdr:from>
    <xdr:to>
      <xdr:col>2</xdr:col>
      <xdr:colOff>1661583</xdr:colOff>
      <xdr:row>15</xdr:row>
      <xdr:rowOff>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F7A00D7E-BB30-4947-8024-8EFC343BF418}"/>
            </a:ext>
          </a:extLst>
        </xdr:cNvPr>
        <xdr:cNvSpPr txBox="1"/>
      </xdr:nvSpPr>
      <xdr:spPr>
        <a:xfrm>
          <a:off x="1968500" y="6953250"/>
          <a:ext cx="201083" cy="2010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18</xdr:row>
      <xdr:rowOff>0</xdr:rowOff>
    </xdr:from>
    <xdr:to>
      <xdr:col>2</xdr:col>
      <xdr:colOff>1661583</xdr:colOff>
      <xdr:row>18</xdr:row>
      <xdr:rowOff>84669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1F55D21B-5AAD-4B98-89A3-6616B026A6F7}"/>
            </a:ext>
          </a:extLst>
        </xdr:cNvPr>
        <xdr:cNvSpPr txBox="1"/>
      </xdr:nvSpPr>
      <xdr:spPr>
        <a:xfrm>
          <a:off x="1968500" y="6275917"/>
          <a:ext cx="201083" cy="3704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18</xdr:row>
      <xdr:rowOff>0</xdr:rowOff>
    </xdr:from>
    <xdr:to>
      <xdr:col>2</xdr:col>
      <xdr:colOff>1661583</xdr:colOff>
      <xdr:row>18</xdr:row>
      <xdr:rowOff>84669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1F0A970-977B-4A8E-AB32-8A7FFF889492}"/>
            </a:ext>
          </a:extLst>
        </xdr:cNvPr>
        <xdr:cNvSpPr txBox="1"/>
      </xdr:nvSpPr>
      <xdr:spPr>
        <a:xfrm>
          <a:off x="1968500" y="6445250"/>
          <a:ext cx="201083" cy="2010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54</xdr:row>
      <xdr:rowOff>0</xdr:rowOff>
    </xdr:from>
    <xdr:to>
      <xdr:col>2</xdr:col>
      <xdr:colOff>1661583</xdr:colOff>
      <xdr:row>55</xdr:row>
      <xdr:rowOff>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ABD0186-6378-4C23-B927-2593C06B9AF9}"/>
            </a:ext>
          </a:extLst>
        </xdr:cNvPr>
        <xdr:cNvSpPr txBox="1"/>
      </xdr:nvSpPr>
      <xdr:spPr>
        <a:xfrm>
          <a:off x="1968500" y="6614584"/>
          <a:ext cx="201083" cy="370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54</xdr:row>
      <xdr:rowOff>0</xdr:rowOff>
    </xdr:from>
    <xdr:to>
      <xdr:col>2</xdr:col>
      <xdr:colOff>1661583</xdr:colOff>
      <xdr:row>55</xdr:row>
      <xdr:rowOff>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EEB33C88-5C01-4A3D-9409-1259334FCB32}"/>
            </a:ext>
          </a:extLst>
        </xdr:cNvPr>
        <xdr:cNvSpPr txBox="1"/>
      </xdr:nvSpPr>
      <xdr:spPr>
        <a:xfrm>
          <a:off x="1968500" y="6783917"/>
          <a:ext cx="201083" cy="2010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55</xdr:row>
      <xdr:rowOff>0</xdr:rowOff>
    </xdr:from>
    <xdr:to>
      <xdr:col>2</xdr:col>
      <xdr:colOff>1661583</xdr:colOff>
      <xdr:row>55</xdr:row>
      <xdr:rowOff>84669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0BB3263-C6E1-4294-A0D9-450F22892E94}"/>
            </a:ext>
          </a:extLst>
        </xdr:cNvPr>
        <xdr:cNvSpPr txBox="1"/>
      </xdr:nvSpPr>
      <xdr:spPr>
        <a:xfrm>
          <a:off x="1951143" y="6946477"/>
          <a:ext cx="193463" cy="199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54</xdr:row>
      <xdr:rowOff>52917</xdr:rowOff>
    </xdr:from>
    <xdr:to>
      <xdr:col>2</xdr:col>
      <xdr:colOff>1661583</xdr:colOff>
      <xdr:row>55</xdr:row>
      <xdr:rowOff>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9F55E193-E855-488D-A33B-0F21132A7FDF}"/>
            </a:ext>
          </a:extLst>
        </xdr:cNvPr>
        <xdr:cNvSpPr txBox="1"/>
      </xdr:nvSpPr>
      <xdr:spPr>
        <a:xfrm>
          <a:off x="1951143" y="6777144"/>
          <a:ext cx="193463" cy="199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15</xdr:row>
      <xdr:rowOff>52917</xdr:rowOff>
    </xdr:from>
    <xdr:to>
      <xdr:col>2</xdr:col>
      <xdr:colOff>1661583</xdr:colOff>
      <xdr:row>16</xdr:row>
      <xdr:rowOff>84669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70E1753D-85FE-4879-8206-5A0850F20C56}"/>
            </a:ext>
          </a:extLst>
        </xdr:cNvPr>
        <xdr:cNvSpPr txBox="1"/>
      </xdr:nvSpPr>
      <xdr:spPr>
        <a:xfrm>
          <a:off x="1951143" y="5591810"/>
          <a:ext cx="193463" cy="1991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16</xdr:row>
      <xdr:rowOff>0</xdr:rowOff>
    </xdr:from>
    <xdr:to>
      <xdr:col>2</xdr:col>
      <xdr:colOff>1661583</xdr:colOff>
      <xdr:row>16</xdr:row>
      <xdr:rowOff>84669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F25C65F-3415-431D-A6EE-A42C94011577}"/>
            </a:ext>
          </a:extLst>
        </xdr:cNvPr>
        <xdr:cNvSpPr txBox="1"/>
      </xdr:nvSpPr>
      <xdr:spPr>
        <a:xfrm>
          <a:off x="1951143" y="5704417"/>
          <a:ext cx="193463" cy="86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16</xdr:row>
      <xdr:rowOff>52917</xdr:rowOff>
    </xdr:from>
    <xdr:to>
      <xdr:col>2</xdr:col>
      <xdr:colOff>1661583</xdr:colOff>
      <xdr:row>17</xdr:row>
      <xdr:rowOff>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74167D19-2706-4D47-A5F8-01F5987AA97D}"/>
            </a:ext>
          </a:extLst>
        </xdr:cNvPr>
        <xdr:cNvSpPr txBox="1"/>
      </xdr:nvSpPr>
      <xdr:spPr>
        <a:xfrm>
          <a:off x="1951143" y="5591810"/>
          <a:ext cx="193463" cy="1991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16</xdr:row>
      <xdr:rowOff>52917</xdr:rowOff>
    </xdr:from>
    <xdr:to>
      <xdr:col>2</xdr:col>
      <xdr:colOff>1661583</xdr:colOff>
      <xdr:row>17</xdr:row>
      <xdr:rowOff>84669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BF75BD9-03B0-4ED8-B30C-78E3C42C152B}"/>
            </a:ext>
          </a:extLst>
        </xdr:cNvPr>
        <xdr:cNvSpPr txBox="1"/>
      </xdr:nvSpPr>
      <xdr:spPr>
        <a:xfrm>
          <a:off x="1951143" y="2406227"/>
          <a:ext cx="193463" cy="199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17</xdr:row>
      <xdr:rowOff>0</xdr:rowOff>
    </xdr:from>
    <xdr:to>
      <xdr:col>2</xdr:col>
      <xdr:colOff>1661583</xdr:colOff>
      <xdr:row>17</xdr:row>
      <xdr:rowOff>84669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4A1A701-69FD-4B44-A983-BFB0D94BE357}"/>
            </a:ext>
          </a:extLst>
        </xdr:cNvPr>
        <xdr:cNvSpPr txBox="1"/>
      </xdr:nvSpPr>
      <xdr:spPr>
        <a:xfrm>
          <a:off x="1951143" y="2518833"/>
          <a:ext cx="193463" cy="86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17</xdr:row>
      <xdr:rowOff>52917</xdr:rowOff>
    </xdr:from>
    <xdr:to>
      <xdr:col>2</xdr:col>
      <xdr:colOff>1661583</xdr:colOff>
      <xdr:row>18</xdr:row>
      <xdr:rowOff>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DCE0CD8-08DC-4A54-83AB-994292B8E37F}"/>
            </a:ext>
          </a:extLst>
        </xdr:cNvPr>
        <xdr:cNvSpPr txBox="1"/>
      </xdr:nvSpPr>
      <xdr:spPr>
        <a:xfrm>
          <a:off x="1951143" y="2575560"/>
          <a:ext cx="193463" cy="112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1502834</xdr:colOff>
      <xdr:row>16</xdr:row>
      <xdr:rowOff>74084</xdr:rowOff>
    </xdr:from>
    <xdr:to>
      <xdr:col>3</xdr:col>
      <xdr:colOff>7620</xdr:colOff>
      <xdr:row>18</xdr:row>
      <xdr:rowOff>113245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5E76BF6-B612-419F-A58C-3C07EDC0FAC1}"/>
            </a:ext>
          </a:extLst>
        </xdr:cNvPr>
        <xdr:cNvSpPr txBox="1"/>
      </xdr:nvSpPr>
      <xdr:spPr>
        <a:xfrm>
          <a:off x="1989667" y="2592917"/>
          <a:ext cx="208703" cy="3778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1460500</xdr:colOff>
      <xdr:row>27</xdr:row>
      <xdr:rowOff>52917</xdr:rowOff>
    </xdr:from>
    <xdr:to>
      <xdr:col>2</xdr:col>
      <xdr:colOff>1661583</xdr:colOff>
      <xdr:row>28</xdr:row>
      <xdr:rowOff>84669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FE79A937-389B-427B-A2C9-04D169544564}"/>
            </a:ext>
          </a:extLst>
        </xdr:cNvPr>
        <xdr:cNvSpPr txBox="1"/>
      </xdr:nvSpPr>
      <xdr:spPr>
        <a:xfrm>
          <a:off x="1951143" y="2575560"/>
          <a:ext cx="193463" cy="1991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28</xdr:row>
      <xdr:rowOff>0</xdr:rowOff>
    </xdr:from>
    <xdr:to>
      <xdr:col>2</xdr:col>
      <xdr:colOff>1661583</xdr:colOff>
      <xdr:row>28</xdr:row>
      <xdr:rowOff>84669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D6089801-965A-4B7A-9B22-C7F5EDC51456}"/>
            </a:ext>
          </a:extLst>
        </xdr:cNvPr>
        <xdr:cNvSpPr txBox="1"/>
      </xdr:nvSpPr>
      <xdr:spPr>
        <a:xfrm>
          <a:off x="1951143" y="2688167"/>
          <a:ext cx="193463" cy="86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28</xdr:row>
      <xdr:rowOff>52917</xdr:rowOff>
    </xdr:from>
    <xdr:to>
      <xdr:col>2</xdr:col>
      <xdr:colOff>1661583</xdr:colOff>
      <xdr:row>29</xdr:row>
      <xdr:rowOff>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9FDA77A-EC41-4E81-AB53-C8CF6EEB2DC6}"/>
            </a:ext>
          </a:extLst>
        </xdr:cNvPr>
        <xdr:cNvSpPr txBox="1"/>
      </xdr:nvSpPr>
      <xdr:spPr>
        <a:xfrm>
          <a:off x="1951143" y="2744894"/>
          <a:ext cx="193463" cy="1126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25</xdr:row>
      <xdr:rowOff>52917</xdr:rowOff>
    </xdr:from>
    <xdr:to>
      <xdr:col>2</xdr:col>
      <xdr:colOff>1661583</xdr:colOff>
      <xdr:row>26</xdr:row>
      <xdr:rowOff>84669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2CD04FE-E7CD-4102-8088-1081F88931DF}"/>
            </a:ext>
          </a:extLst>
        </xdr:cNvPr>
        <xdr:cNvSpPr txBox="1"/>
      </xdr:nvSpPr>
      <xdr:spPr>
        <a:xfrm>
          <a:off x="1951143" y="4427644"/>
          <a:ext cx="193463" cy="1991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26</xdr:row>
      <xdr:rowOff>0</xdr:rowOff>
    </xdr:from>
    <xdr:to>
      <xdr:col>2</xdr:col>
      <xdr:colOff>1661583</xdr:colOff>
      <xdr:row>26</xdr:row>
      <xdr:rowOff>84669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84B8B95-2C1C-4279-85E2-D7AA1E9B05D0}"/>
            </a:ext>
          </a:extLst>
        </xdr:cNvPr>
        <xdr:cNvSpPr txBox="1"/>
      </xdr:nvSpPr>
      <xdr:spPr>
        <a:xfrm>
          <a:off x="1951143" y="4540250"/>
          <a:ext cx="193463" cy="86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26</xdr:row>
      <xdr:rowOff>52917</xdr:rowOff>
    </xdr:from>
    <xdr:to>
      <xdr:col>2</xdr:col>
      <xdr:colOff>1661583</xdr:colOff>
      <xdr:row>27</xdr:row>
      <xdr:rowOff>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A8347DB5-F07F-4324-B5D6-72A31CC75A81}"/>
            </a:ext>
          </a:extLst>
        </xdr:cNvPr>
        <xdr:cNvSpPr txBox="1"/>
      </xdr:nvSpPr>
      <xdr:spPr>
        <a:xfrm>
          <a:off x="1951143" y="4596977"/>
          <a:ext cx="193463" cy="1126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1502834</xdr:colOff>
      <xdr:row>25</xdr:row>
      <xdr:rowOff>74084</xdr:rowOff>
    </xdr:from>
    <xdr:to>
      <xdr:col>3</xdr:col>
      <xdr:colOff>7620</xdr:colOff>
      <xdr:row>27</xdr:row>
      <xdr:rowOff>113245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D66F2D86-82EB-4218-8A5B-ACAEC9E1633F}"/>
            </a:ext>
          </a:extLst>
        </xdr:cNvPr>
        <xdr:cNvSpPr txBox="1"/>
      </xdr:nvSpPr>
      <xdr:spPr>
        <a:xfrm>
          <a:off x="1993477" y="4445001"/>
          <a:ext cx="206798" cy="3778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1460500</xdr:colOff>
      <xdr:row>41</xdr:row>
      <xdr:rowOff>52917</xdr:rowOff>
    </xdr:from>
    <xdr:to>
      <xdr:col>2</xdr:col>
      <xdr:colOff>1661583</xdr:colOff>
      <xdr:row>42</xdr:row>
      <xdr:rowOff>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D14DC0C-F54B-4608-970F-B1DB1BC82041}"/>
            </a:ext>
          </a:extLst>
        </xdr:cNvPr>
        <xdr:cNvSpPr txBox="1"/>
      </xdr:nvSpPr>
      <xdr:spPr>
        <a:xfrm>
          <a:off x="1951143" y="6618394"/>
          <a:ext cx="193463" cy="1126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1502833</xdr:colOff>
      <xdr:row>40</xdr:row>
      <xdr:rowOff>63500</xdr:rowOff>
    </xdr:from>
    <xdr:to>
      <xdr:col>3</xdr:col>
      <xdr:colOff>7619</xdr:colOff>
      <xdr:row>42</xdr:row>
      <xdr:rowOff>102660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861743BA-96E0-4D7A-9018-A74ED3E66E11}"/>
            </a:ext>
          </a:extLst>
        </xdr:cNvPr>
        <xdr:cNvSpPr txBox="1"/>
      </xdr:nvSpPr>
      <xdr:spPr>
        <a:xfrm>
          <a:off x="1989666" y="6286500"/>
          <a:ext cx="208703" cy="3778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1460500</xdr:colOff>
      <xdr:row>52</xdr:row>
      <xdr:rowOff>52917</xdr:rowOff>
    </xdr:from>
    <xdr:to>
      <xdr:col>2</xdr:col>
      <xdr:colOff>1661583</xdr:colOff>
      <xdr:row>53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8B61B754-F702-4E03-8EE9-8D8B4FA207DF}"/>
            </a:ext>
          </a:extLst>
        </xdr:cNvPr>
        <xdr:cNvSpPr txBox="1"/>
      </xdr:nvSpPr>
      <xdr:spPr>
        <a:xfrm>
          <a:off x="1951143" y="6449060"/>
          <a:ext cx="193463" cy="1126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1460500</xdr:colOff>
      <xdr:row>30</xdr:row>
      <xdr:rowOff>52917</xdr:rowOff>
    </xdr:from>
    <xdr:to>
      <xdr:col>2</xdr:col>
      <xdr:colOff>1661583</xdr:colOff>
      <xdr:row>31</xdr:row>
      <xdr:rowOff>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F8F2CFFC-35D3-4411-8C51-D3AE48E1DA3C}"/>
            </a:ext>
          </a:extLst>
        </xdr:cNvPr>
        <xdr:cNvSpPr txBox="1"/>
      </xdr:nvSpPr>
      <xdr:spPr>
        <a:xfrm>
          <a:off x="1968500" y="6623050"/>
          <a:ext cx="201083" cy="1164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n-GB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1473200</xdr:colOff>
      <xdr:row>29</xdr:row>
      <xdr:rowOff>50800</xdr:rowOff>
    </xdr:from>
    <xdr:to>
      <xdr:col>2</xdr:col>
      <xdr:colOff>1688253</xdr:colOff>
      <xdr:row>31</xdr:row>
      <xdr:rowOff>89961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EE5B159-45D4-4B2B-A42B-449193939506}"/>
            </a:ext>
          </a:extLst>
        </xdr:cNvPr>
        <xdr:cNvSpPr txBox="1"/>
      </xdr:nvSpPr>
      <xdr:spPr>
        <a:xfrm>
          <a:off x="1981200" y="4766733"/>
          <a:ext cx="215053" cy="3778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1490133</xdr:colOff>
      <xdr:row>27</xdr:row>
      <xdr:rowOff>67733</xdr:rowOff>
    </xdr:from>
    <xdr:to>
      <xdr:col>2</xdr:col>
      <xdr:colOff>1705186</xdr:colOff>
      <xdr:row>29</xdr:row>
      <xdr:rowOff>106895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5A9EFC94-7CFF-41B7-B6BF-248E2AFFA56F}"/>
            </a:ext>
          </a:extLst>
        </xdr:cNvPr>
        <xdr:cNvSpPr txBox="1"/>
      </xdr:nvSpPr>
      <xdr:spPr>
        <a:xfrm>
          <a:off x="1998133" y="4445000"/>
          <a:ext cx="215053" cy="3778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1502834</xdr:colOff>
      <xdr:row>51</xdr:row>
      <xdr:rowOff>74083</xdr:rowOff>
    </xdr:from>
    <xdr:to>
      <xdr:col>3</xdr:col>
      <xdr:colOff>7620</xdr:colOff>
      <xdr:row>53</xdr:row>
      <xdr:rowOff>113243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326EADE3-5028-47B7-B0D6-A270A1CBD576}"/>
            </a:ext>
          </a:extLst>
        </xdr:cNvPr>
        <xdr:cNvSpPr txBox="1"/>
      </xdr:nvSpPr>
      <xdr:spPr>
        <a:xfrm>
          <a:off x="1989667" y="8307916"/>
          <a:ext cx="208703" cy="3778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1502833</xdr:colOff>
      <xdr:row>50</xdr:row>
      <xdr:rowOff>63500</xdr:rowOff>
    </xdr:from>
    <xdr:to>
      <xdr:col>3</xdr:col>
      <xdr:colOff>7619</xdr:colOff>
      <xdr:row>52</xdr:row>
      <xdr:rowOff>102660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5F5F91D-B33B-496E-9893-E9C22899C4BE}"/>
            </a:ext>
          </a:extLst>
        </xdr:cNvPr>
        <xdr:cNvSpPr txBox="1"/>
      </xdr:nvSpPr>
      <xdr:spPr>
        <a:xfrm>
          <a:off x="1989666" y="8128000"/>
          <a:ext cx="208703" cy="3778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1492250</xdr:colOff>
      <xdr:row>3</xdr:row>
      <xdr:rowOff>52916</xdr:rowOff>
    </xdr:from>
    <xdr:to>
      <xdr:col>2</xdr:col>
      <xdr:colOff>1700953</xdr:colOff>
      <xdr:row>5</xdr:row>
      <xdr:rowOff>92077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55539382-586C-46BE-838E-79106F9267E6}"/>
            </a:ext>
          </a:extLst>
        </xdr:cNvPr>
        <xdr:cNvSpPr txBox="1"/>
      </xdr:nvSpPr>
      <xdr:spPr>
        <a:xfrm>
          <a:off x="1979083" y="550333"/>
          <a:ext cx="208703" cy="3778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1502833</xdr:colOff>
      <xdr:row>64</xdr:row>
      <xdr:rowOff>63500</xdr:rowOff>
    </xdr:from>
    <xdr:to>
      <xdr:col>3</xdr:col>
      <xdr:colOff>7619</xdr:colOff>
      <xdr:row>66</xdr:row>
      <xdr:rowOff>102660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6128610-CC7E-43AB-A2B1-F4998B435D93}"/>
            </a:ext>
          </a:extLst>
        </xdr:cNvPr>
        <xdr:cNvSpPr txBox="1"/>
      </xdr:nvSpPr>
      <xdr:spPr>
        <a:xfrm>
          <a:off x="1993476" y="8293523"/>
          <a:ext cx="206798" cy="3778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1524000</xdr:colOff>
      <xdr:row>38</xdr:row>
      <xdr:rowOff>63501</xdr:rowOff>
    </xdr:from>
    <xdr:to>
      <xdr:col>3</xdr:col>
      <xdr:colOff>28786</xdr:colOff>
      <xdr:row>40</xdr:row>
      <xdr:rowOff>106471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0EA3337-D5B7-42D3-95AB-686F73066E66}"/>
            </a:ext>
          </a:extLst>
        </xdr:cNvPr>
        <xdr:cNvSpPr txBox="1"/>
      </xdr:nvSpPr>
      <xdr:spPr>
        <a:xfrm>
          <a:off x="2010833" y="6455834"/>
          <a:ext cx="208703" cy="381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677333</xdr:colOff>
      <xdr:row>42</xdr:row>
      <xdr:rowOff>46143</xdr:rowOff>
    </xdr:from>
    <xdr:to>
      <xdr:col>19</xdr:col>
      <xdr:colOff>438574</xdr:colOff>
      <xdr:row>49</xdr:row>
      <xdr:rowOff>17075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1A2DD6-5B7A-4080-9943-281257847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1833" y="6650143"/>
          <a:ext cx="2649644" cy="1156265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1418167</xdr:colOff>
      <xdr:row>51</xdr:row>
      <xdr:rowOff>63500</xdr:rowOff>
    </xdr:from>
    <xdr:to>
      <xdr:col>2</xdr:col>
      <xdr:colOff>1626870</xdr:colOff>
      <xdr:row>53</xdr:row>
      <xdr:rowOff>102661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165EEC-4996-45E3-9304-0934FF2B2D77}"/>
            </a:ext>
          </a:extLst>
        </xdr:cNvPr>
        <xdr:cNvSpPr txBox="1"/>
      </xdr:nvSpPr>
      <xdr:spPr>
        <a:xfrm>
          <a:off x="1905000" y="7778750"/>
          <a:ext cx="208703" cy="3778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1481667</xdr:colOff>
      <xdr:row>7</xdr:row>
      <xdr:rowOff>74084</xdr:rowOff>
    </xdr:from>
    <xdr:to>
      <xdr:col>2</xdr:col>
      <xdr:colOff>1682750</xdr:colOff>
      <xdr:row>9</xdr:row>
      <xdr:rowOff>113244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96E93B55-0394-4004-80FC-878DF9CB9450}"/>
            </a:ext>
          </a:extLst>
        </xdr:cNvPr>
        <xdr:cNvSpPr txBox="1"/>
      </xdr:nvSpPr>
      <xdr:spPr>
        <a:xfrm>
          <a:off x="1968500" y="1068917"/>
          <a:ext cx="201083" cy="3778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1481667</xdr:colOff>
      <xdr:row>28</xdr:row>
      <xdr:rowOff>74084</xdr:rowOff>
    </xdr:from>
    <xdr:to>
      <xdr:col>2</xdr:col>
      <xdr:colOff>1682750</xdr:colOff>
      <xdr:row>30</xdr:row>
      <xdr:rowOff>113244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FD23D5B-A43F-40EB-AAFE-07E813F78092}"/>
            </a:ext>
          </a:extLst>
        </xdr:cNvPr>
        <xdr:cNvSpPr txBox="1"/>
      </xdr:nvSpPr>
      <xdr:spPr>
        <a:xfrm>
          <a:off x="1966595" y="1068917"/>
          <a:ext cx="204893" cy="3778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1471083</xdr:colOff>
      <xdr:row>6</xdr:row>
      <xdr:rowOff>63501</xdr:rowOff>
    </xdr:from>
    <xdr:to>
      <xdr:col>2</xdr:col>
      <xdr:colOff>1683596</xdr:colOff>
      <xdr:row>8</xdr:row>
      <xdr:rowOff>102660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69E8824-6E11-450C-8E8B-53F3959ABF39}"/>
            </a:ext>
          </a:extLst>
        </xdr:cNvPr>
        <xdr:cNvSpPr txBox="1"/>
      </xdr:nvSpPr>
      <xdr:spPr>
        <a:xfrm>
          <a:off x="1957916" y="1058334"/>
          <a:ext cx="212513" cy="3778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  <xdr:twoCellAnchor>
    <xdr:from>
      <xdr:col>2</xdr:col>
      <xdr:colOff>1492250</xdr:colOff>
      <xdr:row>5</xdr:row>
      <xdr:rowOff>63500</xdr:rowOff>
    </xdr:from>
    <xdr:to>
      <xdr:col>3</xdr:col>
      <xdr:colOff>11429</xdr:colOff>
      <xdr:row>7</xdr:row>
      <xdr:rowOff>106469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19C6905-4588-470D-949A-D5BC6BFAA5DA}"/>
            </a:ext>
          </a:extLst>
        </xdr:cNvPr>
        <xdr:cNvSpPr txBox="1"/>
      </xdr:nvSpPr>
      <xdr:spPr>
        <a:xfrm>
          <a:off x="1979083" y="889000"/>
          <a:ext cx="212513" cy="381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latin typeface="Arial" panose="020B0604020202020204" pitchFamily="34" charset="0"/>
              <a:cs typeface="Arial" panose="020B0604020202020204" pitchFamily="34" charset="0"/>
            </a:rPr>
            <a:t>®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tabColor theme="5"/>
  </sheetPr>
  <dimension ref="A1:AF761"/>
  <sheetViews>
    <sheetView showGridLines="0" tabSelected="1" zoomScale="90" zoomScaleNormal="90" workbookViewId="0">
      <pane ySplit="2" topLeftCell="A3" activePane="bottomLeft" state="frozen"/>
      <selection pane="bottomLeft"/>
    </sheetView>
  </sheetViews>
  <sheetFormatPr defaultColWidth="8.88671875" defaultRowHeight="13.2"/>
  <cols>
    <col min="1" max="1" width="2.6640625" customWidth="1"/>
    <col min="2" max="2" width="11.109375" style="27" customWidth="1"/>
    <col min="3" max="3" width="13.88671875" style="27" customWidth="1"/>
    <col min="4" max="7" width="3.5546875" style="27" customWidth="1"/>
    <col min="8" max="8" width="3.6640625" style="28" customWidth="1"/>
    <col min="9" max="9" width="3.6640625" style="27" customWidth="1"/>
    <col min="10" max="10" width="3.5546875" style="27" customWidth="1"/>
    <col min="11" max="14" width="3.5546875" customWidth="1"/>
    <col min="15" max="15" width="10.33203125" bestFit="1" customWidth="1"/>
    <col min="16" max="16" width="3.6640625" customWidth="1"/>
    <col min="17" max="17" width="19.6640625" customWidth="1"/>
    <col min="18" max="18" width="10.6640625" customWidth="1"/>
    <col min="19" max="19" width="12.5546875" bestFit="1" customWidth="1"/>
    <col min="20" max="20" width="14.5546875" bestFit="1" customWidth="1"/>
    <col min="21" max="21" width="2.6640625" customWidth="1"/>
    <col min="22" max="22" width="19.6640625" bestFit="1" customWidth="1"/>
    <col min="23" max="23" width="4.44140625" bestFit="1" customWidth="1"/>
    <col min="24" max="24" width="2.6640625" customWidth="1"/>
    <col min="25" max="25" width="21" bestFit="1" customWidth="1"/>
    <col min="26" max="26" width="2.5546875" customWidth="1"/>
    <col min="27" max="27" width="10.109375" bestFit="1" customWidth="1"/>
    <col min="28" max="28" width="2.5546875" customWidth="1"/>
    <col min="29" max="29" width="10.33203125" bestFit="1" customWidth="1"/>
  </cols>
  <sheetData>
    <row r="1" spans="1:29">
      <c r="A1" s="27"/>
      <c r="B1" s="638" t="s">
        <v>372</v>
      </c>
      <c r="C1" s="639"/>
      <c r="D1" s="402"/>
      <c r="E1" s="634" t="s">
        <v>145</v>
      </c>
      <c r="F1" s="635"/>
      <c r="G1" s="635"/>
      <c r="H1" s="635"/>
      <c r="I1" s="636"/>
      <c r="J1" s="634" t="s">
        <v>146</v>
      </c>
      <c r="K1" s="635"/>
      <c r="L1" s="635"/>
      <c r="M1" s="635"/>
      <c r="N1" s="636"/>
      <c r="O1" s="632" t="s">
        <v>49</v>
      </c>
      <c r="Q1" s="629" t="s">
        <v>95</v>
      </c>
      <c r="R1" s="630"/>
      <c r="S1" s="630"/>
      <c r="T1" s="631"/>
      <c r="V1" s="629" t="s">
        <v>99</v>
      </c>
      <c r="W1" s="630"/>
      <c r="X1" s="630"/>
      <c r="Y1" s="630"/>
      <c r="Z1" s="630"/>
      <c r="AA1" s="630"/>
      <c r="AB1" s="630"/>
      <c r="AC1" s="631"/>
    </row>
    <row r="2" spans="1:29">
      <c r="B2" s="640"/>
      <c r="C2" s="641"/>
      <c r="D2" s="402" t="s">
        <v>111</v>
      </c>
      <c r="E2" s="402" t="s">
        <v>108</v>
      </c>
      <c r="F2" s="402" t="s">
        <v>109</v>
      </c>
      <c r="G2" s="402" t="s">
        <v>110</v>
      </c>
      <c r="H2" s="402" t="s">
        <v>147</v>
      </c>
      <c r="I2" s="402" t="s">
        <v>148</v>
      </c>
      <c r="J2" s="402" t="s">
        <v>108</v>
      </c>
      <c r="K2" s="402" t="s">
        <v>109</v>
      </c>
      <c r="L2" s="402" t="s">
        <v>110</v>
      </c>
      <c r="M2" s="402" t="s">
        <v>147</v>
      </c>
      <c r="N2" s="402" t="s">
        <v>148</v>
      </c>
      <c r="O2" s="633"/>
      <c r="P2" s="507" t="s">
        <v>132</v>
      </c>
      <c r="Q2" s="30" t="s">
        <v>96</v>
      </c>
      <c r="R2" s="31" t="s">
        <v>97</v>
      </c>
      <c r="S2" s="33" t="s">
        <v>3</v>
      </c>
      <c r="T2" s="34" t="s">
        <v>52</v>
      </c>
      <c r="V2" s="30" t="s">
        <v>96</v>
      </c>
      <c r="W2" s="35"/>
      <c r="X2" s="35"/>
      <c r="Y2" s="31" t="s">
        <v>4</v>
      </c>
      <c r="Z2" s="35"/>
      <c r="AA2" s="31" t="s">
        <v>5</v>
      </c>
      <c r="AB2" s="35"/>
      <c r="AC2" s="32" t="s">
        <v>6</v>
      </c>
    </row>
    <row r="3" spans="1:29" ht="13.8" thickBot="1">
      <c r="A3" s="241" t="s">
        <v>366</v>
      </c>
      <c r="B3" s="174" t="s">
        <v>57</v>
      </c>
      <c r="C3" s="175"/>
      <c r="D3" s="398">
        <f t="shared" ref="D3:D8" si="0">SUM(E3:G3)+SUM(J3:L3)</f>
        <v>20</v>
      </c>
      <c r="E3" s="398">
        <f>COUNTIFS('PREM STATS'!53:53,"H",'PREM STATS'!55:55,"W")</f>
        <v>9</v>
      </c>
      <c r="F3" s="398">
        <f>COUNTIFS('PREM STATS'!53:53,"H",'PREM STATS'!55:55,"D")</f>
        <v>0</v>
      </c>
      <c r="G3" s="398">
        <f>COUNTIFS('PREM STATS'!53:53,"H",'PREM STATS'!55:55,"L")</f>
        <v>1</v>
      </c>
      <c r="H3" s="398">
        <f ca="1">SUMIF('PREM STATS'!53:54,"H",'PREM STATS'!54:54)</f>
        <v>84</v>
      </c>
      <c r="I3" s="398">
        <f t="shared" ref="I3:I8" ca="1" si="1">(12*SUM(E3:G3))-H3</f>
        <v>36</v>
      </c>
      <c r="J3" s="398">
        <f>COUNTIFS('PREM STATS'!53:53,"A",'PREM STATS'!55:55,"W")</f>
        <v>7</v>
      </c>
      <c r="K3" s="398">
        <f>COUNTIFS('PREM STATS'!53:53,"A",'PREM STATS'!55:55,"D")</f>
        <v>2</v>
      </c>
      <c r="L3" s="398">
        <f>COUNTIFS('PREM STATS'!53:53,"A",'PREM STATS'!55:55,"L")</f>
        <v>1</v>
      </c>
      <c r="M3" s="398">
        <f ca="1">SUMIF('PREM STATS'!53:54,"A",'PREM STATS'!54:54)</f>
        <v>76</v>
      </c>
      <c r="N3" s="398">
        <f t="shared" ref="N3:N8" ca="1" si="2">(12*SUM(J3:L3))-M3</f>
        <v>44</v>
      </c>
      <c r="O3" s="398">
        <f t="shared" ref="O3:O8" ca="1" si="3">(E3*2)+F3+H3+(J3*2)+K3+M3</f>
        <v>194</v>
      </c>
      <c r="P3" s="507">
        <f ca="1">((20-D3)*14)+O3</f>
        <v>194</v>
      </c>
      <c r="Q3" s="18" t="s">
        <v>8</v>
      </c>
      <c r="R3" s="5">
        <f ca="1">SUMIF('PREM STATS'!C:X,Q3,'PREM STATS'!X:X)</f>
        <v>53</v>
      </c>
      <c r="S3" s="6">
        <f t="shared" ref="S3:S35" ca="1" si="4">(R3/(T3*3))</f>
        <v>0.8833333333333333</v>
      </c>
      <c r="T3" s="7">
        <f ca="1">SUMIF('PREM STATS'!C:Y,Q3,'PREM STATS'!Y:Y)</f>
        <v>20</v>
      </c>
      <c r="V3" s="372" t="s">
        <v>56</v>
      </c>
      <c r="W3" s="578" t="s">
        <v>359</v>
      </c>
      <c r="X3" s="579"/>
      <c r="Y3" s="579" t="s">
        <v>351</v>
      </c>
      <c r="Z3" s="579"/>
      <c r="AA3" s="579" t="s">
        <v>248</v>
      </c>
      <c r="AB3" s="579"/>
      <c r="AC3" s="481">
        <v>45348</v>
      </c>
    </row>
    <row r="4" spans="1:29">
      <c r="B4" s="168" t="s">
        <v>133</v>
      </c>
      <c r="C4" s="169"/>
      <c r="D4" s="170">
        <f t="shared" si="0"/>
        <v>20</v>
      </c>
      <c r="E4" s="170">
        <f>COUNTIFS('PREM STATS'!63:63,"H",'PREM STATS'!65:65,"W")</f>
        <v>9</v>
      </c>
      <c r="F4" s="170">
        <f>COUNTIFS('PREM STATS'!63:63,"H",'PREM STATS'!65:65,"D")</f>
        <v>0</v>
      </c>
      <c r="G4" s="170">
        <f>COUNTIFS('PREM STATS'!63:63,"H",'PREM STATS'!65:65,"L")</f>
        <v>1</v>
      </c>
      <c r="H4" s="170">
        <f ca="1">SUMIF('PREM STATS'!63:64,"H",'PREM STATS'!64:64)</f>
        <v>78</v>
      </c>
      <c r="I4" s="170">
        <f t="shared" ca="1" si="1"/>
        <v>42</v>
      </c>
      <c r="J4" s="170">
        <f>COUNTIFS('PREM STATS'!63:63,"A",'PREM STATS'!65:65,"W")</f>
        <v>5</v>
      </c>
      <c r="K4" s="170">
        <f>COUNTIFS('PREM STATS'!63:63,"A",'PREM STATS'!65:65,"D")</f>
        <v>2</v>
      </c>
      <c r="L4" s="170">
        <f>COUNTIFS('PREM STATS'!63:63,"A",'PREM STATS'!65:65,"L")</f>
        <v>3</v>
      </c>
      <c r="M4" s="170">
        <f ca="1">SUMIF('PREM STATS'!63:64,"A",'PREM STATS'!64:64)</f>
        <v>60</v>
      </c>
      <c r="N4" s="170">
        <f t="shared" ca="1" si="2"/>
        <v>60</v>
      </c>
      <c r="O4" s="170">
        <f t="shared" ca="1" si="3"/>
        <v>168</v>
      </c>
      <c r="P4" s="507">
        <f t="shared" ref="P4:P8" ca="1" si="5">((20-D4)*14)+O4</f>
        <v>168</v>
      </c>
      <c r="Q4" s="18" t="s">
        <v>7</v>
      </c>
      <c r="R4" s="5">
        <f ca="1">SUMIF('PREM STATS'!C:X,Q4,'PREM STATS'!X:X)</f>
        <v>51</v>
      </c>
      <c r="S4" s="6">
        <f t="shared" ca="1" si="4"/>
        <v>0.89473684210526316</v>
      </c>
      <c r="T4" s="7">
        <f ca="1">SUMIF('PREM STATS'!C:Y,Q4,'PREM STATS'!Y:Y)</f>
        <v>19</v>
      </c>
      <c r="V4" s="372" t="s">
        <v>7</v>
      </c>
      <c r="W4" s="578" t="s">
        <v>208</v>
      </c>
      <c r="X4" s="579"/>
      <c r="Y4" s="579" t="s">
        <v>258</v>
      </c>
      <c r="Z4" s="579"/>
      <c r="AA4" s="579" t="s">
        <v>248</v>
      </c>
      <c r="AB4" s="579"/>
      <c r="AC4" s="481">
        <v>45194</v>
      </c>
    </row>
    <row r="5" spans="1:29">
      <c r="B5" s="171" t="s">
        <v>88</v>
      </c>
      <c r="C5" s="172"/>
      <c r="D5" s="173">
        <f t="shared" si="0"/>
        <v>20</v>
      </c>
      <c r="E5" s="173">
        <f>COUNTIFS('PREM STATS'!20:20,"H",'PREM STATS'!22:22,"W")</f>
        <v>4</v>
      </c>
      <c r="F5" s="173">
        <f>COUNTIFS('PREM STATS'!20:20,"H",'PREM STATS'!22:22,"D")</f>
        <v>2</v>
      </c>
      <c r="G5" s="173">
        <f>COUNTIFS('PREM STATS'!20:20,"H",'PREM STATS'!22:22,"L")</f>
        <v>4</v>
      </c>
      <c r="H5" s="173">
        <f ca="1">SUMIF('PREM STATS'!20:21,"H",'PREM STATS'!21:21)</f>
        <v>62</v>
      </c>
      <c r="I5" s="173">
        <f t="shared" ca="1" si="1"/>
        <v>58</v>
      </c>
      <c r="J5" s="173">
        <f>COUNTIFS('PREM STATS'!20:20,"A",'PREM STATS'!22:22,"W")</f>
        <v>5</v>
      </c>
      <c r="K5" s="173">
        <f>COUNTIFS('PREM STATS'!20:20,"A",'PREM STATS'!22:22,"D")</f>
        <v>1</v>
      </c>
      <c r="L5" s="173">
        <f>COUNTIFS('PREM STATS'!20:20,"A",'PREM STATS'!22:22,"L")</f>
        <v>4</v>
      </c>
      <c r="M5" s="173">
        <f ca="1">SUMIF('PREM STATS'!20:21,"A",'PREM STATS'!21:21)</f>
        <v>66</v>
      </c>
      <c r="N5" s="173">
        <f t="shared" ca="1" si="2"/>
        <v>54</v>
      </c>
      <c r="O5" s="173">
        <f t="shared" ca="1" si="3"/>
        <v>149</v>
      </c>
      <c r="P5" s="507">
        <f t="shared" ca="1" si="5"/>
        <v>149</v>
      </c>
      <c r="Q5" s="4" t="s">
        <v>53</v>
      </c>
      <c r="R5" s="5">
        <f ca="1">SUMIF('PREM STATS'!C:X,Q5,'PREM STATS'!X:X)</f>
        <v>42</v>
      </c>
      <c r="S5" s="6">
        <f t="shared" ca="1" si="4"/>
        <v>0.73684210526315785</v>
      </c>
      <c r="T5" s="7">
        <f ca="1">SUMIF('PREM STATS'!C:Y,Q5,'PREM STATS'!Y:Y)</f>
        <v>19</v>
      </c>
      <c r="V5" s="372" t="s">
        <v>7</v>
      </c>
      <c r="W5" s="578" t="s">
        <v>365</v>
      </c>
      <c r="X5" s="579"/>
      <c r="Y5" s="579" t="s">
        <v>312</v>
      </c>
      <c r="Z5" s="579"/>
      <c r="AA5" s="579" t="s">
        <v>248</v>
      </c>
      <c r="AB5" s="579"/>
      <c r="AC5" s="481">
        <v>45355</v>
      </c>
    </row>
    <row r="6" spans="1:29">
      <c r="B6" s="171" t="s">
        <v>223</v>
      </c>
      <c r="C6" s="172"/>
      <c r="D6" s="173">
        <f t="shared" si="0"/>
        <v>20</v>
      </c>
      <c r="E6" s="173">
        <f>COUNTIFS('PREM STATS'!32:32,"H",'PREM STATS'!34:34,"W")</f>
        <v>4</v>
      </c>
      <c r="F6" s="173">
        <f>COUNTIFS('PREM STATS'!32:32,"H",'PREM STATS'!34:34,"D")</f>
        <v>3</v>
      </c>
      <c r="G6" s="173">
        <f>COUNTIFS('PREM STATS'!32:32,"H",'PREM STATS'!34:34,"L")</f>
        <v>3</v>
      </c>
      <c r="H6" s="173">
        <f ca="1">SUMIF('PREM STATS'!32:33,"H",'PREM STATS'!33:33)</f>
        <v>64</v>
      </c>
      <c r="I6" s="173">
        <f t="shared" ca="1" si="1"/>
        <v>56</v>
      </c>
      <c r="J6" s="173">
        <f>COUNTIFS('PREM STATS'!32:32,"A",'PREM STATS'!34:34,"W")</f>
        <v>5</v>
      </c>
      <c r="K6" s="173">
        <f>COUNTIFS('PREM STATS'!32:32,"A",'PREM STATS'!34:34,"D")</f>
        <v>0</v>
      </c>
      <c r="L6" s="173">
        <f>COUNTIFS('PREM STATS'!32:32,"A",'PREM STATS'!34:34,"L")</f>
        <v>5</v>
      </c>
      <c r="M6" s="173">
        <f ca="1">SUMIF('PREM STATS'!32:33,"A",'PREM STATS'!33:33)</f>
        <v>59</v>
      </c>
      <c r="N6" s="173">
        <f t="shared" ca="1" si="2"/>
        <v>61</v>
      </c>
      <c r="O6" s="173">
        <f t="shared" ca="1" si="3"/>
        <v>144</v>
      </c>
      <c r="P6" s="507">
        <f t="shared" ca="1" si="5"/>
        <v>144</v>
      </c>
      <c r="Q6" s="4" t="s">
        <v>9</v>
      </c>
      <c r="R6" s="5">
        <f ca="1">SUMIF('PREM STATS'!C:X,Q6,'PREM STATS'!X:X)</f>
        <v>41</v>
      </c>
      <c r="S6" s="6">
        <f t="shared" ca="1" si="4"/>
        <v>0.68333333333333335</v>
      </c>
      <c r="T6" s="7">
        <f ca="1">SUMIF('PREM STATS'!C:Y,Q6,'PREM STATS'!Y:Y)</f>
        <v>20</v>
      </c>
      <c r="V6" s="372" t="s">
        <v>7</v>
      </c>
      <c r="W6" s="578">
        <v>94</v>
      </c>
      <c r="X6" s="579"/>
      <c r="Y6" s="579" t="s">
        <v>259</v>
      </c>
      <c r="Z6" s="579"/>
      <c r="AA6" s="579" t="s">
        <v>248</v>
      </c>
      <c r="AB6" s="579"/>
      <c r="AC6" s="481">
        <v>45306</v>
      </c>
    </row>
    <row r="7" spans="1:29" ht="13.8" thickBot="1">
      <c r="B7" s="174" t="s">
        <v>14</v>
      </c>
      <c r="C7" s="175"/>
      <c r="D7" s="173">
        <f t="shared" si="0"/>
        <v>20</v>
      </c>
      <c r="E7" s="173">
        <f>COUNTIFS('PREM STATS'!10:10,"H",'PREM STATS'!12:12,"W")</f>
        <v>2</v>
      </c>
      <c r="F7" s="173">
        <f>COUNTIFS('PREM STATS'!10:10,"H",'PREM STATS'!12:12,"D")</f>
        <v>1</v>
      </c>
      <c r="G7" s="173">
        <f>COUNTIFS('PREM STATS'!10:10,"H",'PREM STATS'!12:12,"L")</f>
        <v>7</v>
      </c>
      <c r="H7" s="173">
        <f ca="1">SUMIF('PREM STATS'!10:11,"H",'PREM STATS'!11:11)</f>
        <v>43</v>
      </c>
      <c r="I7" s="173">
        <f t="shared" ca="1" si="1"/>
        <v>77</v>
      </c>
      <c r="J7" s="173">
        <f>COUNTIFS('PREM STATS'!10:10,"A",'PREM STATS'!12:12,"W")</f>
        <v>2</v>
      </c>
      <c r="K7" s="173">
        <f>COUNTIFS('PREM STATS'!10:10,"A",'PREM STATS'!12:12,"D")</f>
        <v>1</v>
      </c>
      <c r="L7" s="173">
        <f>COUNTIFS('PREM STATS'!10:10,"A",'PREM STATS'!12:12,"L")</f>
        <v>7</v>
      </c>
      <c r="M7" s="173">
        <f ca="1">SUMIF('PREM STATS'!10:11,"A",'PREM STATS'!11:11)</f>
        <v>42</v>
      </c>
      <c r="N7" s="173">
        <f t="shared" ca="1" si="2"/>
        <v>78</v>
      </c>
      <c r="O7" s="173">
        <f t="shared" ca="1" si="3"/>
        <v>95</v>
      </c>
      <c r="P7" s="507">
        <f t="shared" ca="1" si="5"/>
        <v>95</v>
      </c>
      <c r="Q7" s="18" t="s">
        <v>77</v>
      </c>
      <c r="R7" s="5">
        <f ca="1">SUMIF('PREM STATS'!C:X,Q7,'PREM STATS'!X:X)</f>
        <v>40</v>
      </c>
      <c r="S7" s="6">
        <f t="shared" ca="1" si="4"/>
        <v>0.66666666666666663</v>
      </c>
      <c r="T7" s="7">
        <f ca="1">SUMIF('PREM STATS'!C:Y,Q7,'PREM STATS'!Y:Y)</f>
        <v>20</v>
      </c>
      <c r="V7" s="372" t="s">
        <v>64</v>
      </c>
      <c r="W7" s="578" t="s">
        <v>311</v>
      </c>
      <c r="X7" s="579"/>
      <c r="Y7" s="579" t="s">
        <v>312</v>
      </c>
      <c r="Z7" s="579"/>
      <c r="AA7" s="579" t="s">
        <v>245</v>
      </c>
      <c r="AB7" s="579"/>
      <c r="AC7" s="481">
        <v>45257</v>
      </c>
    </row>
    <row r="8" spans="1:29">
      <c r="A8" s="240" t="s">
        <v>368</v>
      </c>
      <c r="B8" s="552" t="s">
        <v>173</v>
      </c>
      <c r="C8" s="553"/>
      <c r="D8" s="554">
        <f t="shared" si="0"/>
        <v>20</v>
      </c>
      <c r="E8" s="554">
        <f>COUNTIFS('PREM STATS'!43:43,"H",'PREM STATS'!45:45,"W")</f>
        <v>1</v>
      </c>
      <c r="F8" s="554">
        <f>COUNTIFS('PREM STATS'!43:43,"H",'PREM STATS'!45:45,"D")</f>
        <v>1</v>
      </c>
      <c r="G8" s="554">
        <f>COUNTIFS('PREM STATS'!43:43,"H",'PREM STATS'!45:45,"L")</f>
        <v>8</v>
      </c>
      <c r="H8" s="554">
        <f ca="1">SUMIF('PREM STATS'!43:44,"H",'PREM STATS'!44:44)</f>
        <v>43</v>
      </c>
      <c r="I8" s="554">
        <f t="shared" ca="1" si="1"/>
        <v>77</v>
      </c>
      <c r="J8" s="554">
        <f>COUNTIFS('PREM STATS'!43:43,"A",'PREM STATS'!45:45,"W")</f>
        <v>0</v>
      </c>
      <c r="K8" s="554">
        <f>COUNTIFS('PREM STATS'!43:43,"A",'PREM STATS'!45:45,"D")</f>
        <v>1</v>
      </c>
      <c r="L8" s="554">
        <f>COUNTIFS('PREM STATS'!43:43,"A",'PREM STATS'!45:45,"L")</f>
        <v>9</v>
      </c>
      <c r="M8" s="554">
        <f ca="1">SUMIF('PREM STATS'!43:44,"A",'PREM STATS'!44:44)</f>
        <v>43</v>
      </c>
      <c r="N8" s="554">
        <f t="shared" ca="1" si="2"/>
        <v>77</v>
      </c>
      <c r="O8" s="554">
        <f t="shared" ca="1" si="3"/>
        <v>90</v>
      </c>
      <c r="P8" s="507">
        <f t="shared" ca="1" si="5"/>
        <v>90</v>
      </c>
      <c r="Q8" s="18" t="s">
        <v>64</v>
      </c>
      <c r="R8" s="5">
        <f ca="1">SUMIF('PREM STATS'!C:X,Q8,'PREM STATS'!X:X)</f>
        <v>40</v>
      </c>
      <c r="S8" s="6">
        <f t="shared" ca="1" si="4"/>
        <v>0.66666666666666663</v>
      </c>
      <c r="T8" s="7">
        <f ca="1">SUMIF('PREM STATS'!C:Y,Q8,'PREM STATS'!Y:Y)</f>
        <v>20</v>
      </c>
      <c r="V8" s="372" t="s">
        <v>7</v>
      </c>
      <c r="W8" s="578">
        <v>88</v>
      </c>
      <c r="X8" s="579"/>
      <c r="Y8" s="579" t="s">
        <v>266</v>
      </c>
      <c r="Z8" s="579"/>
      <c r="AA8" s="579" t="s">
        <v>243</v>
      </c>
      <c r="AB8" s="579"/>
      <c r="AC8" s="481">
        <v>45257</v>
      </c>
    </row>
    <row r="9" spans="1:29">
      <c r="Q9" s="4" t="s">
        <v>56</v>
      </c>
      <c r="R9" s="5">
        <f ca="1">SUMIF('PREM STATS'!C:X,Q9,'PREM STATS'!X:X)</f>
        <v>36</v>
      </c>
      <c r="S9" s="6">
        <f t="shared" ca="1" si="4"/>
        <v>0.6</v>
      </c>
      <c r="T9" s="7">
        <f ca="1">SUMIF('PREM STATS'!C:Y,Q9,'PREM STATS'!Y:Y)</f>
        <v>20</v>
      </c>
      <c r="V9" s="372" t="s">
        <v>7</v>
      </c>
      <c r="W9" s="578">
        <v>87</v>
      </c>
      <c r="X9" s="579"/>
      <c r="Y9" s="579" t="s">
        <v>320</v>
      </c>
      <c r="Z9" s="579"/>
      <c r="AA9" s="579" t="s">
        <v>248</v>
      </c>
      <c r="AB9" s="579"/>
      <c r="AC9" s="481">
        <v>45264</v>
      </c>
    </row>
    <row r="10" spans="1:29">
      <c r="B10" s="637" t="s">
        <v>98</v>
      </c>
      <c r="C10" s="630"/>
      <c r="D10" s="630"/>
      <c r="E10" s="630"/>
      <c r="F10" s="630"/>
      <c r="G10" s="630"/>
      <c r="H10" s="630"/>
      <c r="I10" s="630"/>
      <c r="J10" s="630"/>
      <c r="K10" s="630"/>
      <c r="L10" s="630"/>
      <c r="M10" s="630"/>
      <c r="N10" s="630"/>
      <c r="O10" s="631"/>
      <c r="Q10" s="18" t="s">
        <v>60</v>
      </c>
      <c r="R10" s="5">
        <f ca="1">SUMIF('PREM STATS'!C:X,Q10,'PREM STATS'!X:X)</f>
        <v>34</v>
      </c>
      <c r="S10" s="6">
        <f t="shared" ca="1" si="4"/>
        <v>0.56666666666666665</v>
      </c>
      <c r="T10" s="7">
        <f ca="1">SUMIF('PREM STATS'!C:Y,Q10,'PREM STATS'!Y:Y)</f>
        <v>20</v>
      </c>
      <c r="V10" s="372" t="s">
        <v>8</v>
      </c>
      <c r="W10" s="578">
        <v>86</v>
      </c>
      <c r="X10" s="579"/>
      <c r="Y10" s="579" t="s">
        <v>259</v>
      </c>
      <c r="Z10" s="579"/>
      <c r="AA10" s="579" t="s">
        <v>243</v>
      </c>
      <c r="AB10" s="579"/>
      <c r="AC10" s="481">
        <v>45201</v>
      </c>
    </row>
    <row r="11" spans="1:29">
      <c r="B11" s="176"/>
      <c r="C11" s="412" t="s">
        <v>0</v>
      </c>
      <c r="D11" s="177"/>
      <c r="E11" s="178"/>
      <c r="F11" s="178"/>
      <c r="G11" s="178"/>
      <c r="H11" s="178"/>
      <c r="I11" s="178"/>
      <c r="J11" s="179" t="s">
        <v>1</v>
      </c>
      <c r="K11" s="178"/>
      <c r="L11" s="178"/>
      <c r="M11" s="178"/>
      <c r="N11" s="178"/>
      <c r="O11" s="411"/>
      <c r="Q11" s="4" t="s">
        <v>10</v>
      </c>
      <c r="R11" s="5">
        <f ca="1">SUMIF('PREM STATS'!C:X,Q11,'PREM STATS'!X:X)</f>
        <v>33</v>
      </c>
      <c r="S11" s="6">
        <f t="shared" ca="1" si="4"/>
        <v>0.55000000000000004</v>
      </c>
      <c r="T11" s="7">
        <f ca="1">SUMIF('PREM STATS'!C:Y,Q11,'PREM STATS'!Y:Y)</f>
        <v>20</v>
      </c>
      <c r="V11" s="372" t="s">
        <v>53</v>
      </c>
      <c r="W11" s="578">
        <v>81</v>
      </c>
      <c r="X11" s="579"/>
      <c r="Y11" s="579" t="s">
        <v>261</v>
      </c>
      <c r="Z11" s="579"/>
      <c r="AA11" s="579" t="s">
        <v>248</v>
      </c>
      <c r="AB11" s="579"/>
      <c r="AC11" s="481">
        <v>45236</v>
      </c>
    </row>
    <row r="12" spans="1:29">
      <c r="B12" s="22" t="s">
        <v>219</v>
      </c>
      <c r="C12" s="9"/>
      <c r="D12" s="9"/>
      <c r="E12" s="19"/>
      <c r="F12" s="19"/>
      <c r="G12" s="19"/>
      <c r="H12" s="20"/>
      <c r="I12" s="19"/>
      <c r="J12" s="19"/>
      <c r="K12" s="19"/>
      <c r="L12" s="19"/>
      <c r="M12" s="19"/>
      <c r="N12" s="19"/>
      <c r="O12" s="21"/>
      <c r="Q12" s="18" t="s">
        <v>78</v>
      </c>
      <c r="R12" s="5">
        <f ca="1">SUMIF('PREM STATS'!C:X,Q12,'PREM STATS'!X:X)</f>
        <v>33</v>
      </c>
      <c r="S12" s="6">
        <f t="shared" ca="1" si="4"/>
        <v>0.55000000000000004</v>
      </c>
      <c r="T12" s="7">
        <f ca="1">SUMIF('PREM STATS'!C:Y,Q12,'PREM STATS'!Y:Y)</f>
        <v>20</v>
      </c>
      <c r="V12" s="372" t="s">
        <v>8</v>
      </c>
      <c r="W12" s="578">
        <v>80</v>
      </c>
      <c r="X12" s="579"/>
      <c r="Y12" s="579" t="s">
        <v>286</v>
      </c>
      <c r="Z12" s="579"/>
      <c r="AA12" s="579" t="s">
        <v>243</v>
      </c>
      <c r="AB12" s="579"/>
      <c r="AC12" s="481">
        <v>45342</v>
      </c>
    </row>
    <row r="13" spans="1:29">
      <c r="B13" s="180"/>
      <c r="C13" s="19" t="s">
        <v>88</v>
      </c>
      <c r="D13" s="19"/>
      <c r="E13" s="19"/>
      <c r="F13" s="24">
        <f>SUM(F14:F17)</f>
        <v>5</v>
      </c>
      <c r="G13" s="24" t="s">
        <v>62</v>
      </c>
      <c r="H13" s="24">
        <f>SUM(H14:H17)</f>
        <v>7</v>
      </c>
      <c r="I13" s="25" t="s">
        <v>76</v>
      </c>
      <c r="J13" s="19"/>
      <c r="K13" s="19"/>
      <c r="L13" s="19"/>
      <c r="M13" s="19"/>
      <c r="N13" s="19"/>
      <c r="O13" s="393">
        <v>45187</v>
      </c>
      <c r="Q13" s="18" t="s">
        <v>200</v>
      </c>
      <c r="R13" s="5">
        <f ca="1">SUMIF('PREM STATS'!C:X,Q13,'PREM STATS'!X:X)</f>
        <v>30</v>
      </c>
      <c r="S13" s="6">
        <f t="shared" ca="1" si="4"/>
        <v>0.5</v>
      </c>
      <c r="T13" s="7">
        <f ca="1">SUMIF('PREM STATS'!C:Y,Q13,'PREM STATS'!Y:Y)</f>
        <v>20</v>
      </c>
      <c r="V13" s="372" t="s">
        <v>7</v>
      </c>
      <c r="W13" s="578">
        <v>78</v>
      </c>
      <c r="X13" s="579"/>
      <c r="Y13" s="579" t="s">
        <v>244</v>
      </c>
      <c r="Z13" s="579"/>
      <c r="AA13" s="579" t="s">
        <v>245</v>
      </c>
      <c r="AB13" s="579"/>
      <c r="AC13" s="481">
        <v>45187</v>
      </c>
    </row>
    <row r="14" spans="1:29">
      <c r="B14" s="18"/>
      <c r="C14" s="162" t="s">
        <v>64</v>
      </c>
      <c r="D14" s="405"/>
      <c r="E14" s="163"/>
      <c r="F14" s="14">
        <v>3</v>
      </c>
      <c r="G14" s="15"/>
      <c r="H14" s="14">
        <v>0</v>
      </c>
      <c r="I14" s="359" t="s">
        <v>10</v>
      </c>
      <c r="J14" s="408"/>
      <c r="K14" s="408"/>
      <c r="L14" s="408"/>
      <c r="M14" s="408"/>
      <c r="N14" s="159"/>
      <c r="O14" s="23"/>
      <c r="Q14" s="18" t="s">
        <v>59</v>
      </c>
      <c r="R14" s="5">
        <f ca="1">SUMIF('PREM STATS'!C:X,Q14,'PREM STATS'!X:X)</f>
        <v>28</v>
      </c>
      <c r="S14" s="6">
        <f t="shared" ca="1" si="4"/>
        <v>0.49122807017543857</v>
      </c>
      <c r="T14" s="7">
        <f ca="1">SUMIF('PREM STATS'!C:Y,Q14,'PREM STATS'!Y:Y)</f>
        <v>19</v>
      </c>
      <c r="V14" s="372" t="s">
        <v>56</v>
      </c>
      <c r="W14" s="578" t="s">
        <v>260</v>
      </c>
      <c r="X14" s="579"/>
      <c r="Y14" s="579" t="s">
        <v>261</v>
      </c>
      <c r="Z14" s="579"/>
      <c r="AA14" s="579" t="s">
        <v>248</v>
      </c>
      <c r="AB14" s="579"/>
      <c r="AC14" s="481">
        <v>45201</v>
      </c>
    </row>
    <row r="15" spans="1:29">
      <c r="B15" s="18"/>
      <c r="C15" s="164" t="s">
        <v>13</v>
      </c>
      <c r="D15" s="406"/>
      <c r="E15" s="165"/>
      <c r="F15" s="12">
        <v>1</v>
      </c>
      <c r="G15" s="13"/>
      <c r="H15" s="12">
        <v>2</v>
      </c>
      <c r="I15" s="360" t="s">
        <v>7</v>
      </c>
      <c r="J15" s="409"/>
      <c r="K15" s="409"/>
      <c r="L15" s="409"/>
      <c r="M15" s="409"/>
      <c r="N15" s="160"/>
      <c r="O15" s="23"/>
      <c r="Q15" s="18" t="s">
        <v>13</v>
      </c>
      <c r="R15" s="5">
        <f ca="1">SUMIF('PREM STATS'!C:X,Q15,'PREM STATS'!X:X)</f>
        <v>28</v>
      </c>
      <c r="S15" s="6">
        <f t="shared" ca="1" si="4"/>
        <v>0.46666666666666667</v>
      </c>
      <c r="T15" s="7">
        <f ca="1">SUMIF('PREM STATS'!C:Y,Q15,'PREM STATS'!Y:Y)</f>
        <v>20</v>
      </c>
      <c r="V15" s="372" t="s">
        <v>51</v>
      </c>
      <c r="W15" s="578" t="s">
        <v>260</v>
      </c>
      <c r="X15" s="579"/>
      <c r="Y15" s="579" t="s">
        <v>265</v>
      </c>
      <c r="Z15" s="579"/>
      <c r="AA15" s="579" t="s">
        <v>248</v>
      </c>
      <c r="AB15" s="579"/>
      <c r="AC15" s="481">
        <v>45250</v>
      </c>
    </row>
    <row r="16" spans="1:29">
      <c r="B16" s="18"/>
      <c r="C16" s="164" t="s">
        <v>94</v>
      </c>
      <c r="D16" s="406"/>
      <c r="E16" s="165"/>
      <c r="F16" s="12">
        <v>0</v>
      </c>
      <c r="G16" s="13"/>
      <c r="H16" s="12">
        <v>3</v>
      </c>
      <c r="I16" s="360" t="s">
        <v>53</v>
      </c>
      <c r="J16" s="409"/>
      <c r="K16" s="409"/>
      <c r="L16" s="409"/>
      <c r="M16" s="409"/>
      <c r="N16" s="160"/>
      <c r="O16" s="23"/>
      <c r="Q16" s="4" t="s">
        <v>51</v>
      </c>
      <c r="R16" s="5">
        <f ca="1">SUMIF('PREM STATS'!C:X,Q16,'PREM STATS'!X:X)</f>
        <v>27</v>
      </c>
      <c r="S16" s="6">
        <f t="shared" ca="1" si="4"/>
        <v>0.5</v>
      </c>
      <c r="T16" s="7">
        <f ca="1">SUMIF('PREM STATS'!C:Y,Q16,'PREM STATS'!Y:Y)</f>
        <v>18</v>
      </c>
      <c r="V16" s="372" t="s">
        <v>7</v>
      </c>
      <c r="W16" s="578">
        <v>75</v>
      </c>
      <c r="X16" s="579"/>
      <c r="Y16" s="579" t="s">
        <v>264</v>
      </c>
      <c r="Z16" s="579"/>
      <c r="AA16" s="579" t="s">
        <v>248</v>
      </c>
      <c r="AB16" s="579"/>
      <c r="AC16" s="481">
        <v>45208</v>
      </c>
    </row>
    <row r="17" spans="2:32">
      <c r="B17" s="18"/>
      <c r="C17" s="166" t="s">
        <v>9</v>
      </c>
      <c r="D17" s="407"/>
      <c r="E17" s="167"/>
      <c r="F17" s="16">
        <v>1</v>
      </c>
      <c r="G17" s="17"/>
      <c r="H17" s="16">
        <v>2</v>
      </c>
      <c r="I17" s="361" t="s">
        <v>60</v>
      </c>
      <c r="J17" s="410"/>
      <c r="K17" s="410"/>
      <c r="L17" s="410"/>
      <c r="M17" s="410"/>
      <c r="N17" s="161"/>
      <c r="O17" s="23"/>
      <c r="Q17" s="3" t="s">
        <v>73</v>
      </c>
      <c r="R17" s="5">
        <f ca="1">SUMIF('PREM STATS'!C:X,Q17,'PREM STATS'!X:X)</f>
        <v>23</v>
      </c>
      <c r="S17" s="6">
        <f t="shared" ca="1" si="4"/>
        <v>0.40350877192982454</v>
      </c>
      <c r="T17" s="7">
        <f ca="1">SUMIF('PREM STATS'!C:Y,Q17,'PREM STATS'!Y:Y)</f>
        <v>19</v>
      </c>
      <c r="V17" s="372" t="s">
        <v>77</v>
      </c>
      <c r="W17" s="578">
        <v>75</v>
      </c>
      <c r="X17" s="579"/>
      <c r="Y17" s="579" t="s">
        <v>244</v>
      </c>
      <c r="Z17" s="579"/>
      <c r="AA17" s="579" t="s">
        <v>248</v>
      </c>
      <c r="AB17" s="579"/>
      <c r="AC17" s="481">
        <v>45313</v>
      </c>
    </row>
    <row r="18" spans="2:32">
      <c r="B18" s="180"/>
      <c r="C18" s="19" t="s">
        <v>133</v>
      </c>
      <c r="D18" s="19"/>
      <c r="E18" s="19"/>
      <c r="F18" s="24">
        <f>SUM(F19:F22)</f>
        <v>7</v>
      </c>
      <c r="G18" s="24" t="s">
        <v>62</v>
      </c>
      <c r="H18" s="24">
        <f>SUM(H19:H22)</f>
        <v>5</v>
      </c>
      <c r="I18" s="25" t="s">
        <v>223</v>
      </c>
      <c r="J18" s="19"/>
      <c r="K18" s="19"/>
      <c r="L18" s="19"/>
      <c r="M18" s="19"/>
      <c r="N18" s="19"/>
      <c r="O18" s="393">
        <v>45187</v>
      </c>
      <c r="Q18" s="18" t="s">
        <v>188</v>
      </c>
      <c r="R18" s="5">
        <f ca="1">SUMIF('PREM STATS'!C:X,Q18,'PREM STATS'!X:X)</f>
        <v>21</v>
      </c>
      <c r="S18" s="6">
        <f t="shared" ca="1" si="4"/>
        <v>0.36842105263157893</v>
      </c>
      <c r="T18" s="7">
        <f ca="1">SUMIF('PREM STATS'!C:Y,Q18,'PREM STATS'!Y:Y)</f>
        <v>19</v>
      </c>
      <c r="V18" s="372" t="s">
        <v>8</v>
      </c>
      <c r="W18" s="578">
        <v>74</v>
      </c>
      <c r="X18" s="579"/>
      <c r="Y18" s="579" t="s">
        <v>262</v>
      </c>
      <c r="Z18" s="579"/>
      <c r="AA18" s="579" t="s">
        <v>243</v>
      </c>
      <c r="AB18" s="579"/>
      <c r="AC18" s="481">
        <v>45236</v>
      </c>
    </row>
    <row r="19" spans="2:32">
      <c r="B19" s="18"/>
      <c r="C19" s="162" t="s">
        <v>56</v>
      </c>
      <c r="D19" s="405"/>
      <c r="E19" s="163"/>
      <c r="F19" s="14">
        <v>2</v>
      </c>
      <c r="G19" s="15"/>
      <c r="H19" s="14">
        <v>1</v>
      </c>
      <c r="I19" s="359" t="s">
        <v>205</v>
      </c>
      <c r="J19" s="408"/>
      <c r="K19" s="408"/>
      <c r="L19" s="408"/>
      <c r="M19" s="408"/>
      <c r="N19" s="159"/>
      <c r="O19" s="23"/>
      <c r="Q19" s="18" t="s">
        <v>24</v>
      </c>
      <c r="R19" s="5">
        <f ca="1">SUMIF('PREM STATS'!C:X,Q19,'PREM STATS'!X:X)</f>
        <v>21</v>
      </c>
      <c r="S19" s="6">
        <f t="shared" ca="1" si="4"/>
        <v>0.35</v>
      </c>
      <c r="T19" s="7">
        <f ca="1">SUMIF('PREM STATS'!C:Y,Q19,'PREM STATS'!Y:Y)</f>
        <v>20</v>
      </c>
      <c r="V19" s="372" t="s">
        <v>8</v>
      </c>
      <c r="W19" s="578">
        <v>71</v>
      </c>
      <c r="X19" s="579"/>
      <c r="Y19" s="579" t="s">
        <v>257</v>
      </c>
      <c r="Z19" s="579"/>
      <c r="AA19" s="579" t="s">
        <v>243</v>
      </c>
      <c r="AB19" s="579"/>
      <c r="AC19" s="481">
        <v>45264</v>
      </c>
    </row>
    <row r="20" spans="2:32">
      <c r="B20" s="18"/>
      <c r="C20" s="164" t="s">
        <v>78</v>
      </c>
      <c r="D20" s="406"/>
      <c r="E20" s="165"/>
      <c r="F20" s="12">
        <v>1</v>
      </c>
      <c r="G20" s="13"/>
      <c r="H20" s="12">
        <v>2</v>
      </c>
      <c r="I20" s="360" t="s">
        <v>200</v>
      </c>
      <c r="J20" s="409"/>
      <c r="K20" s="409"/>
      <c r="L20" s="409"/>
      <c r="M20" s="409"/>
      <c r="N20" s="160"/>
      <c r="O20" s="23"/>
      <c r="Q20" s="4" t="s">
        <v>12</v>
      </c>
      <c r="R20" s="5">
        <f ca="1">SUMIF('PREM STATS'!C:X,Q20,'PREM STATS'!X:X)</f>
        <v>20</v>
      </c>
      <c r="S20" s="6">
        <f t="shared" ca="1" si="4"/>
        <v>0.33333333333333331</v>
      </c>
      <c r="T20" s="7">
        <f ca="1">SUMIF('PREM STATS'!C:Y,Q20,'PREM STATS'!Y:Y)</f>
        <v>20</v>
      </c>
      <c r="V20" s="372" t="s">
        <v>77</v>
      </c>
      <c r="W20" s="578">
        <v>71</v>
      </c>
      <c r="X20" s="579"/>
      <c r="Y20" s="579" t="s">
        <v>259</v>
      </c>
      <c r="Z20" s="579"/>
      <c r="AA20" s="579" t="s">
        <v>248</v>
      </c>
      <c r="AB20" s="579"/>
      <c r="AC20" s="481">
        <v>45257</v>
      </c>
    </row>
    <row r="21" spans="2:32">
      <c r="B21" s="18"/>
      <c r="C21" s="164" t="s">
        <v>59</v>
      </c>
      <c r="D21" s="406"/>
      <c r="E21" s="165"/>
      <c r="F21" s="12">
        <v>1</v>
      </c>
      <c r="G21" s="13"/>
      <c r="H21" s="12">
        <v>2</v>
      </c>
      <c r="I21" s="360" t="s">
        <v>8</v>
      </c>
      <c r="J21" s="409"/>
      <c r="K21" s="409"/>
      <c r="L21" s="409"/>
      <c r="M21" s="409"/>
      <c r="N21" s="160"/>
      <c r="O21" s="23"/>
      <c r="Q21" s="4" t="s">
        <v>61</v>
      </c>
      <c r="R21" s="5">
        <f ca="1">SUMIF('PREM STATS'!C:X,Q21,'PREM STATS'!X:X)</f>
        <v>19</v>
      </c>
      <c r="S21" s="6">
        <f t="shared" ca="1" si="4"/>
        <v>0.35185185185185186</v>
      </c>
      <c r="T21" s="7">
        <f ca="1">SUMIF('PREM STATS'!C:Y,Q21,'PREM STATS'!Y:Y)</f>
        <v>18</v>
      </c>
      <c r="V21" s="372" t="s">
        <v>7</v>
      </c>
      <c r="W21" s="578">
        <v>70</v>
      </c>
      <c r="X21" s="579"/>
      <c r="Y21" s="579" t="s">
        <v>288</v>
      </c>
      <c r="Z21" s="579"/>
      <c r="AA21" s="579" t="s">
        <v>248</v>
      </c>
      <c r="AB21" s="579"/>
      <c r="AC21" s="481">
        <v>45250</v>
      </c>
    </row>
    <row r="22" spans="2:32">
      <c r="B22" s="18"/>
      <c r="C22" s="166" t="s">
        <v>77</v>
      </c>
      <c r="D22" s="407"/>
      <c r="E22" s="167"/>
      <c r="F22" s="16">
        <v>3</v>
      </c>
      <c r="G22" s="17"/>
      <c r="H22" s="16">
        <v>0</v>
      </c>
      <c r="I22" s="361" t="s">
        <v>73</v>
      </c>
      <c r="J22" s="410"/>
      <c r="K22" s="410"/>
      <c r="L22" s="410"/>
      <c r="M22" s="410"/>
      <c r="N22" s="161"/>
      <c r="O22" s="23"/>
      <c r="Q22" s="4" t="s">
        <v>71</v>
      </c>
      <c r="R22" s="5">
        <f ca="1">SUMIF('PREM STATS'!C:X,Q22,'PREM STATS'!X:X)</f>
        <v>19</v>
      </c>
      <c r="S22" s="6">
        <f t="shared" ca="1" si="4"/>
        <v>0.35185185185185186</v>
      </c>
      <c r="T22" s="7">
        <f ca="1">SUMIF('PREM STATS'!C:Y,Q22,'PREM STATS'!Y:Y)</f>
        <v>18</v>
      </c>
      <c r="V22" s="372" t="s">
        <v>8</v>
      </c>
      <c r="W22" s="578">
        <v>67</v>
      </c>
      <c r="X22" s="579"/>
      <c r="Y22" s="579" t="s">
        <v>333</v>
      </c>
      <c r="Z22" s="579"/>
      <c r="AA22" s="579" t="s">
        <v>245</v>
      </c>
      <c r="AB22" s="579"/>
      <c r="AC22" s="481">
        <v>45355</v>
      </c>
    </row>
    <row r="23" spans="2:32">
      <c r="B23" s="180"/>
      <c r="C23" s="19" t="s">
        <v>14</v>
      </c>
      <c r="D23" s="19"/>
      <c r="E23" s="19"/>
      <c r="F23" s="24">
        <f>SUM(F24:F27)</f>
        <v>7</v>
      </c>
      <c r="G23" s="24" t="s">
        <v>62</v>
      </c>
      <c r="H23" s="24">
        <f>SUM(H24:H27)</f>
        <v>5</v>
      </c>
      <c r="I23" s="25" t="s">
        <v>173</v>
      </c>
      <c r="J23" s="19"/>
      <c r="K23" s="19"/>
      <c r="L23" s="19"/>
      <c r="M23" s="19"/>
      <c r="N23" s="19"/>
      <c r="O23" s="393">
        <v>45188</v>
      </c>
      <c r="Q23" s="18" t="s">
        <v>187</v>
      </c>
      <c r="R23" s="5">
        <f ca="1">SUMIF('PREM STATS'!C:X,Q23,'PREM STATS'!X:X)</f>
        <v>19</v>
      </c>
      <c r="S23" s="6">
        <f t="shared" ca="1" si="4"/>
        <v>0.31666666666666665</v>
      </c>
      <c r="T23" s="7">
        <f ca="1">SUMIF('PREM STATS'!C:Y,Q23,'PREM STATS'!Y:Y)</f>
        <v>20</v>
      </c>
      <c r="V23" s="372" t="s">
        <v>60</v>
      </c>
      <c r="W23" s="578" t="s">
        <v>343</v>
      </c>
      <c r="X23" s="579"/>
      <c r="Y23" s="579" t="s">
        <v>266</v>
      </c>
      <c r="Z23" s="579"/>
      <c r="AA23" s="579" t="s">
        <v>248</v>
      </c>
      <c r="AB23" s="580"/>
      <c r="AC23" s="481">
        <v>45320</v>
      </c>
      <c r="AF23" s="2"/>
    </row>
    <row r="24" spans="2:32">
      <c r="B24" s="18"/>
      <c r="C24" s="162" t="s">
        <v>24</v>
      </c>
      <c r="D24" s="405"/>
      <c r="E24" s="163"/>
      <c r="F24" s="14">
        <v>1</v>
      </c>
      <c r="G24" s="15"/>
      <c r="H24" s="14">
        <v>2</v>
      </c>
      <c r="I24" s="359" t="s">
        <v>12</v>
      </c>
      <c r="J24" s="408"/>
      <c r="K24" s="408"/>
      <c r="L24" s="408"/>
      <c r="M24" s="408"/>
      <c r="N24" s="159"/>
      <c r="O24" s="23"/>
      <c r="Q24" s="4" t="s">
        <v>94</v>
      </c>
      <c r="R24" s="5">
        <f ca="1">SUMIF('PREM STATS'!C:X,Q24,'PREM STATS'!X:X)</f>
        <v>17</v>
      </c>
      <c r="S24" s="6">
        <f t="shared" ca="1" si="4"/>
        <v>0.2982456140350877</v>
      </c>
      <c r="T24" s="7">
        <f ca="1">SUMIF('PREM STATS'!C:Y,Q24,'PREM STATS'!Y:Y)</f>
        <v>19</v>
      </c>
      <c r="V24" s="372" t="s">
        <v>8</v>
      </c>
      <c r="W24" s="578">
        <v>65</v>
      </c>
      <c r="X24" s="579"/>
      <c r="Y24" s="579" t="s">
        <v>262</v>
      </c>
      <c r="Z24" s="579"/>
      <c r="AA24" s="579" t="s">
        <v>243</v>
      </c>
      <c r="AB24" s="579"/>
      <c r="AC24" s="481">
        <v>45236</v>
      </c>
    </row>
    <row r="25" spans="2:32">
      <c r="B25" s="18"/>
      <c r="C25" s="164" t="s">
        <v>187</v>
      </c>
      <c r="D25" s="406"/>
      <c r="E25" s="165"/>
      <c r="F25" s="12">
        <v>2</v>
      </c>
      <c r="G25" s="13"/>
      <c r="H25" s="12">
        <v>1</v>
      </c>
      <c r="I25" s="360" t="s">
        <v>249</v>
      </c>
      <c r="J25" s="409"/>
      <c r="K25" s="409"/>
      <c r="L25" s="409"/>
      <c r="M25" s="409"/>
      <c r="N25" s="160"/>
      <c r="O25" s="23"/>
      <c r="Q25" s="4" t="s">
        <v>11</v>
      </c>
      <c r="R25" s="5">
        <f ca="1">SUMIF('PREM STATS'!C:X,Q25,'PREM STATS'!X:X)</f>
        <v>17</v>
      </c>
      <c r="S25" s="6">
        <f t="shared" ca="1" si="4"/>
        <v>0.2982456140350877</v>
      </c>
      <c r="T25" s="7">
        <f ca="1">SUMIF('PREM STATS'!C:Y,Q25,'PREM STATS'!Y:Y)</f>
        <v>19</v>
      </c>
      <c r="V25" s="372" t="s">
        <v>8</v>
      </c>
      <c r="W25" s="578">
        <v>63</v>
      </c>
      <c r="X25" s="579"/>
      <c r="Y25" s="579" t="s">
        <v>310</v>
      </c>
      <c r="Z25" s="579"/>
      <c r="AA25" s="579" t="s">
        <v>243</v>
      </c>
      <c r="AB25" s="579"/>
      <c r="AC25" s="481">
        <v>45257</v>
      </c>
      <c r="AF25" s="2"/>
    </row>
    <row r="26" spans="2:32">
      <c r="B26" s="18"/>
      <c r="C26" s="164" t="s">
        <v>71</v>
      </c>
      <c r="D26" s="406"/>
      <c r="E26" s="165"/>
      <c r="F26" s="12">
        <v>2</v>
      </c>
      <c r="G26" s="13"/>
      <c r="H26" s="12">
        <v>1</v>
      </c>
      <c r="I26" s="360" t="s">
        <v>61</v>
      </c>
      <c r="J26" s="409"/>
      <c r="K26" s="409"/>
      <c r="L26" s="409"/>
      <c r="M26" s="409"/>
      <c r="N26" s="160"/>
      <c r="O26" s="23"/>
      <c r="Q26" s="4" t="s">
        <v>201</v>
      </c>
      <c r="R26" s="5">
        <f ca="1">SUMIF('PREM STATS'!C:X,Q26,'PREM STATS'!X:X)</f>
        <v>14</v>
      </c>
      <c r="S26" s="6">
        <f t="shared" ca="1" si="4"/>
        <v>0.29166666666666669</v>
      </c>
      <c r="T26" s="7">
        <f ca="1">SUMIF('PREM STATS'!C:Y,Q26,'PREM STATS'!Y:Y)</f>
        <v>16</v>
      </c>
      <c r="V26" s="372" t="s">
        <v>9</v>
      </c>
      <c r="W26" s="578">
        <v>62</v>
      </c>
      <c r="X26" s="579"/>
      <c r="Y26" s="579" t="s">
        <v>285</v>
      </c>
      <c r="Z26" s="579"/>
      <c r="AA26" s="579" t="s">
        <v>245</v>
      </c>
      <c r="AB26" s="579"/>
      <c r="AC26" s="481">
        <v>45251</v>
      </c>
    </row>
    <row r="27" spans="2:32">
      <c r="B27" s="18"/>
      <c r="C27" s="166" t="s">
        <v>18</v>
      </c>
      <c r="D27" s="407"/>
      <c r="E27" s="167"/>
      <c r="F27" s="16">
        <v>2</v>
      </c>
      <c r="G27" s="17"/>
      <c r="H27" s="16">
        <v>1</v>
      </c>
      <c r="I27" s="361" t="s">
        <v>51</v>
      </c>
      <c r="J27" s="410"/>
      <c r="K27" s="410"/>
      <c r="L27" s="410"/>
      <c r="M27" s="410"/>
      <c r="N27" s="161"/>
      <c r="O27" s="23"/>
      <c r="Q27" s="18" t="s">
        <v>18</v>
      </c>
      <c r="R27" s="5">
        <f ca="1">SUMIF('PREM STATS'!C:X,Q27,'PREM STATS'!X:X)</f>
        <v>5</v>
      </c>
      <c r="S27" s="6">
        <f t="shared" ca="1" si="4"/>
        <v>0.55555555555555558</v>
      </c>
      <c r="T27" s="7">
        <f ca="1">SUMIF('PREM STATS'!C:Y,Q27,'PREM STATS'!Y:Y)</f>
        <v>3</v>
      </c>
      <c r="V27" s="372" t="s">
        <v>13</v>
      </c>
      <c r="W27" s="578">
        <v>61</v>
      </c>
      <c r="X27" s="579"/>
      <c r="Y27" s="579" t="s">
        <v>310</v>
      </c>
      <c r="Z27" s="579"/>
      <c r="AA27" s="579" t="s">
        <v>245</v>
      </c>
      <c r="AB27" s="579"/>
      <c r="AC27" s="481">
        <v>45300</v>
      </c>
      <c r="AF27" s="2"/>
    </row>
    <row r="28" spans="2:32">
      <c r="B28" s="18"/>
      <c r="C28" s="19"/>
      <c r="D28" s="19"/>
      <c r="E28" s="19"/>
      <c r="F28" s="19"/>
      <c r="G28" s="19"/>
      <c r="H28" s="20"/>
      <c r="I28" s="19"/>
      <c r="J28" s="19"/>
      <c r="K28" s="19"/>
      <c r="L28" s="19"/>
      <c r="M28" s="19"/>
      <c r="N28" s="19"/>
      <c r="O28" s="23"/>
      <c r="Q28" s="18" t="s">
        <v>198</v>
      </c>
      <c r="R28" s="5">
        <f ca="1">SUMIF('PREM STATS'!C:X,Q28,'PREM STATS'!X:X)</f>
        <v>2</v>
      </c>
      <c r="S28" s="6">
        <f t="shared" ca="1" si="4"/>
        <v>0.66666666666666663</v>
      </c>
      <c r="T28" s="7">
        <f ca="1">SUMIF('PREM STATS'!C:Y,Q28,'PREM STATS'!Y:Y)</f>
        <v>1</v>
      </c>
      <c r="V28" s="372" t="s">
        <v>8</v>
      </c>
      <c r="W28" s="578">
        <v>60</v>
      </c>
      <c r="X28" s="579"/>
      <c r="Y28" s="579" t="s">
        <v>351</v>
      </c>
      <c r="Z28" s="579"/>
      <c r="AA28" s="579" t="s">
        <v>245</v>
      </c>
      <c r="AB28" s="579"/>
      <c r="AC28" s="481">
        <v>45328</v>
      </c>
    </row>
    <row r="29" spans="2:32">
      <c r="B29" s="22" t="s">
        <v>254</v>
      </c>
      <c r="C29" s="9"/>
      <c r="D29" s="9"/>
      <c r="E29" s="19"/>
      <c r="F29" s="19"/>
      <c r="G29" s="19"/>
      <c r="H29" s="20"/>
      <c r="I29" s="19"/>
      <c r="J29" s="19"/>
      <c r="K29" s="19"/>
      <c r="L29" s="19"/>
      <c r="M29" s="19"/>
      <c r="N29" s="19"/>
      <c r="O29" s="21"/>
      <c r="Q29" s="18" t="s">
        <v>249</v>
      </c>
      <c r="R29" s="5">
        <f ca="1">SUMIF('PREM STATS'!C:X,Q29,'PREM STATS'!X:X)</f>
        <v>2</v>
      </c>
      <c r="S29" s="6">
        <f t="shared" ca="1" si="4"/>
        <v>0.22222222222222221</v>
      </c>
      <c r="T29" s="7">
        <f ca="1">SUMIF('PREM STATS'!C:Y,Q29,'PREM STATS'!Y:Y)</f>
        <v>3</v>
      </c>
      <c r="V29" s="372" t="s">
        <v>8</v>
      </c>
      <c r="W29" s="578">
        <v>60</v>
      </c>
      <c r="X29" s="579"/>
      <c r="Y29" s="579" t="s">
        <v>244</v>
      </c>
      <c r="Z29" s="579"/>
      <c r="AA29" s="579" t="s">
        <v>245</v>
      </c>
      <c r="AB29" s="579"/>
      <c r="AC29" s="481">
        <v>45245</v>
      </c>
    </row>
    <row r="30" spans="2:32">
      <c r="B30" s="180"/>
      <c r="C30" s="19" t="s">
        <v>223</v>
      </c>
      <c r="D30" s="19"/>
      <c r="E30" s="19"/>
      <c r="F30" s="24">
        <f>SUM(F31:F34)</f>
        <v>4</v>
      </c>
      <c r="G30" s="24" t="s">
        <v>62</v>
      </c>
      <c r="H30" s="24">
        <f>SUM(H31:H34)</f>
        <v>8</v>
      </c>
      <c r="I30" s="25" t="s">
        <v>88</v>
      </c>
      <c r="J30" s="19"/>
      <c r="K30" s="19"/>
      <c r="L30" s="19"/>
      <c r="M30" s="19"/>
      <c r="N30" s="19"/>
      <c r="O30" s="393">
        <v>45194</v>
      </c>
      <c r="Q30" s="18" t="s">
        <v>205</v>
      </c>
      <c r="R30" s="5">
        <f ca="1">SUMIF('PREM STATS'!C:X,Q30,'PREM STATS'!X:X)</f>
        <v>2</v>
      </c>
      <c r="S30" s="6">
        <f t="shared" ca="1" si="4"/>
        <v>0.22222222222222221</v>
      </c>
      <c r="T30" s="7">
        <f ca="1">SUMIF('PREM STATS'!C:Y,Q30,'PREM STATS'!Y:Y)</f>
        <v>3</v>
      </c>
      <c r="V30" s="372" t="s">
        <v>7</v>
      </c>
      <c r="W30" s="578">
        <v>59</v>
      </c>
      <c r="X30" s="579"/>
      <c r="Y30" s="579" t="s">
        <v>320</v>
      </c>
      <c r="Z30" s="579"/>
      <c r="AA30" s="579" t="s">
        <v>248</v>
      </c>
      <c r="AB30" s="579"/>
      <c r="AC30" s="481">
        <v>45264</v>
      </c>
    </row>
    <row r="31" spans="2:32">
      <c r="B31" s="18"/>
      <c r="C31" s="162" t="s">
        <v>8</v>
      </c>
      <c r="D31" s="405"/>
      <c r="E31" s="163"/>
      <c r="F31" s="14">
        <v>3</v>
      </c>
      <c r="G31" s="15"/>
      <c r="H31" s="14">
        <v>0</v>
      </c>
      <c r="I31" s="359" t="s">
        <v>94</v>
      </c>
      <c r="J31" s="408"/>
      <c r="K31" s="408"/>
      <c r="L31" s="408"/>
      <c r="M31" s="408"/>
      <c r="N31" s="159"/>
      <c r="O31" s="23"/>
      <c r="Q31" s="18" t="s">
        <v>54</v>
      </c>
      <c r="R31" s="5">
        <f ca="1">SUMIF('PREM STATS'!C:X,Q31,'PREM STATS'!X:X)</f>
        <v>1</v>
      </c>
      <c r="S31" s="6">
        <f t="shared" ca="1" si="4"/>
        <v>0.33333333333333331</v>
      </c>
      <c r="T31" s="7">
        <f ca="1">SUMIF('PREM STATS'!C:Y,Q31,'PREM STATS'!Y:Y)</f>
        <v>1</v>
      </c>
      <c r="V31" s="372" t="s">
        <v>7</v>
      </c>
      <c r="W31" s="578">
        <v>59</v>
      </c>
      <c r="X31" s="579"/>
      <c r="Y31" s="579" t="s">
        <v>264</v>
      </c>
      <c r="Z31" s="579"/>
      <c r="AA31" s="579" t="s">
        <v>248</v>
      </c>
      <c r="AB31" s="579"/>
      <c r="AC31" s="481">
        <v>45208</v>
      </c>
    </row>
    <row r="32" spans="2:32">
      <c r="B32" s="18"/>
      <c r="C32" s="164" t="s">
        <v>205</v>
      </c>
      <c r="D32" s="406"/>
      <c r="E32" s="165"/>
      <c r="F32" s="12">
        <v>0</v>
      </c>
      <c r="G32" s="13"/>
      <c r="H32" s="12">
        <v>3</v>
      </c>
      <c r="I32" s="360" t="s">
        <v>9</v>
      </c>
      <c r="J32" s="409"/>
      <c r="K32" s="409"/>
      <c r="L32" s="409"/>
      <c r="M32" s="409"/>
      <c r="N32" s="160"/>
      <c r="O32" s="23"/>
      <c r="Q32" s="18" t="s">
        <v>190</v>
      </c>
      <c r="R32" s="5">
        <f ca="1">SUMIF('PREM STATS'!C:X,Q32,'PREM STATS'!X:X)</f>
        <v>1</v>
      </c>
      <c r="S32" s="6">
        <f t="shared" ca="1" si="4"/>
        <v>0.16666666666666666</v>
      </c>
      <c r="T32" s="7">
        <f ca="1">SUMIF('PREM STATS'!C:Y,Q32,'PREM STATS'!Y:Y)</f>
        <v>2</v>
      </c>
      <c r="V32" s="372" t="s">
        <v>7</v>
      </c>
      <c r="W32" s="578">
        <v>58</v>
      </c>
      <c r="X32" s="579"/>
      <c r="Y32" s="579" t="s">
        <v>286</v>
      </c>
      <c r="Z32" s="579"/>
      <c r="AA32" s="579" t="s">
        <v>248</v>
      </c>
      <c r="AB32" s="579"/>
      <c r="AC32" s="481">
        <v>45369</v>
      </c>
    </row>
    <row r="33" spans="2:29">
      <c r="B33" s="18"/>
      <c r="C33" s="164" t="s">
        <v>200</v>
      </c>
      <c r="D33" s="406"/>
      <c r="E33" s="165"/>
      <c r="F33" s="12">
        <v>1</v>
      </c>
      <c r="G33" s="13"/>
      <c r="H33" s="12">
        <v>2</v>
      </c>
      <c r="I33" s="360" t="s">
        <v>13</v>
      </c>
      <c r="J33" s="409"/>
      <c r="K33" s="409"/>
      <c r="L33" s="409"/>
      <c r="M33" s="409"/>
      <c r="N33" s="160"/>
      <c r="O33" s="23"/>
      <c r="Q33" s="18" t="s">
        <v>230</v>
      </c>
      <c r="R33" s="5">
        <f ca="1">SUMIF('PREM STATS'!C:X,Q33,'PREM STATS'!X:X)</f>
        <v>1</v>
      </c>
      <c r="S33" s="6">
        <f t="shared" ca="1" si="4"/>
        <v>0.1111111111111111</v>
      </c>
      <c r="T33" s="7">
        <f ca="1">SUMIF('PREM STATS'!C:Y,Q33,'PREM STATS'!Y:Y)</f>
        <v>3</v>
      </c>
      <c r="V33" s="372" t="s">
        <v>8</v>
      </c>
      <c r="W33" s="578">
        <v>58</v>
      </c>
      <c r="X33" s="579"/>
      <c r="Y33" s="579" t="s">
        <v>288</v>
      </c>
      <c r="Z33" s="579"/>
      <c r="AA33" s="579" t="s">
        <v>245</v>
      </c>
      <c r="AB33" s="579"/>
      <c r="AC33" s="481">
        <v>45216</v>
      </c>
    </row>
    <row r="34" spans="2:29">
      <c r="B34" s="18"/>
      <c r="C34" s="166" t="s">
        <v>201</v>
      </c>
      <c r="D34" s="407"/>
      <c r="E34" s="167"/>
      <c r="F34" s="16">
        <v>0</v>
      </c>
      <c r="G34" s="17"/>
      <c r="H34" s="16">
        <v>3</v>
      </c>
      <c r="I34" s="361" t="s">
        <v>64</v>
      </c>
      <c r="J34" s="410"/>
      <c r="K34" s="410"/>
      <c r="L34" s="410"/>
      <c r="M34" s="410"/>
      <c r="N34" s="161"/>
      <c r="O34" s="23"/>
      <c r="Q34" s="18" t="s">
        <v>90</v>
      </c>
      <c r="R34" s="5">
        <f ca="1">SUMIF('PREM STATS'!C:X,Q34,'PREM STATS'!X:X)</f>
        <v>0</v>
      </c>
      <c r="S34" s="6" t="e">
        <f t="shared" ca="1" si="4"/>
        <v>#DIV/0!</v>
      </c>
      <c r="T34" s="7">
        <f ca="1">SUMIF('PREM STATS'!C:Y,Q34,'PREM STATS'!Y:Y)</f>
        <v>0</v>
      </c>
      <c r="V34" s="372" t="s">
        <v>77</v>
      </c>
      <c r="W34" s="578">
        <v>58</v>
      </c>
      <c r="X34" s="579"/>
      <c r="Y34" s="579" t="s">
        <v>244</v>
      </c>
      <c r="Z34" s="579"/>
      <c r="AA34" s="579" t="s">
        <v>248</v>
      </c>
      <c r="AB34" s="579"/>
      <c r="AC34" s="481">
        <v>45313</v>
      </c>
    </row>
    <row r="35" spans="2:29">
      <c r="B35" s="180"/>
      <c r="C35" s="19" t="s">
        <v>173</v>
      </c>
      <c r="D35" s="19"/>
      <c r="E35" s="19"/>
      <c r="F35" s="24">
        <f>SUM(F36:F39)</f>
        <v>6</v>
      </c>
      <c r="G35" s="24" t="s">
        <v>62</v>
      </c>
      <c r="H35" s="24">
        <f>SUM(H36:H39)</f>
        <v>6</v>
      </c>
      <c r="I35" s="25" t="s">
        <v>133</v>
      </c>
      <c r="J35" s="19"/>
      <c r="K35" s="19"/>
      <c r="L35" s="19"/>
      <c r="M35" s="19"/>
      <c r="N35" s="19"/>
      <c r="O35" s="393">
        <v>45194</v>
      </c>
      <c r="Q35" s="26" t="s">
        <v>158</v>
      </c>
      <c r="R35" s="389">
        <f ca="1">SUMIF('PREM STATS'!C:X,Q35,'PREM STATS'!X:X)</f>
        <v>0</v>
      </c>
      <c r="S35" s="390">
        <f t="shared" ca="1" si="4"/>
        <v>0</v>
      </c>
      <c r="T35" s="8">
        <f ca="1">SUMIF('PREM STATS'!C:Y,Q35,'PREM STATS'!Y:Y)</f>
        <v>1</v>
      </c>
      <c r="V35" s="372" t="s">
        <v>7</v>
      </c>
      <c r="W35" s="578">
        <v>57</v>
      </c>
      <c r="X35" s="579"/>
      <c r="Y35" s="579" t="s">
        <v>244</v>
      </c>
      <c r="Z35" s="579"/>
      <c r="AA35" s="579" t="s">
        <v>245</v>
      </c>
      <c r="AB35" s="579"/>
      <c r="AC35" s="481">
        <v>45187</v>
      </c>
    </row>
    <row r="36" spans="2:29">
      <c r="B36" s="18"/>
      <c r="C36" s="162" t="s">
        <v>12</v>
      </c>
      <c r="D36" s="405"/>
      <c r="E36" s="163"/>
      <c r="F36" s="14">
        <v>2</v>
      </c>
      <c r="G36" s="15"/>
      <c r="H36" s="14">
        <v>1</v>
      </c>
      <c r="I36" s="359" t="s">
        <v>77</v>
      </c>
      <c r="J36" s="408"/>
      <c r="K36" s="408"/>
      <c r="L36" s="408"/>
      <c r="M36" s="408"/>
      <c r="N36" s="159"/>
      <c r="O36" s="23"/>
      <c r="V36" s="372" t="s">
        <v>59</v>
      </c>
      <c r="W36" s="578">
        <v>57</v>
      </c>
      <c r="X36" s="579"/>
      <c r="Y36" s="579" t="s">
        <v>257</v>
      </c>
      <c r="Z36" s="579"/>
      <c r="AA36" s="579" t="s">
        <v>248</v>
      </c>
      <c r="AB36" s="579"/>
      <c r="AC36" s="481">
        <v>45348</v>
      </c>
    </row>
    <row r="37" spans="2:29">
      <c r="B37" s="18"/>
      <c r="C37" s="164" t="s">
        <v>61</v>
      </c>
      <c r="D37" s="406"/>
      <c r="E37" s="165"/>
      <c r="F37" s="12">
        <v>0</v>
      </c>
      <c r="G37" s="13"/>
      <c r="H37" s="12">
        <v>3</v>
      </c>
      <c r="I37" s="360" t="s">
        <v>56</v>
      </c>
      <c r="J37" s="409"/>
      <c r="K37" s="409"/>
      <c r="L37" s="409"/>
      <c r="M37" s="409"/>
      <c r="N37" s="160"/>
      <c r="O37" s="23"/>
      <c r="Q37" s="70"/>
      <c r="R37" s="71"/>
      <c r="S37" s="71"/>
      <c r="T37" s="72"/>
      <c r="V37" s="372" t="s">
        <v>7</v>
      </c>
      <c r="W37" s="578">
        <v>56</v>
      </c>
      <c r="X37" s="579"/>
      <c r="Y37" s="579" t="s">
        <v>288</v>
      </c>
      <c r="Z37" s="579"/>
      <c r="AA37" s="579" t="s">
        <v>248</v>
      </c>
      <c r="AB37" s="579"/>
      <c r="AC37" s="481">
        <v>45250</v>
      </c>
    </row>
    <row r="38" spans="2:29">
      <c r="B38" s="18"/>
      <c r="C38" s="164" t="s">
        <v>11</v>
      </c>
      <c r="D38" s="406"/>
      <c r="E38" s="165"/>
      <c r="F38" s="12">
        <v>2</v>
      </c>
      <c r="G38" s="13"/>
      <c r="H38" s="12">
        <v>1</v>
      </c>
      <c r="I38" s="360" t="s">
        <v>230</v>
      </c>
      <c r="J38" s="409"/>
      <c r="K38" s="409"/>
      <c r="L38" s="409"/>
      <c r="M38" s="409"/>
      <c r="N38" s="160"/>
      <c r="O38" s="23"/>
      <c r="Q38" s="73"/>
      <c r="R38" s="74"/>
      <c r="S38" s="74"/>
      <c r="T38" s="75"/>
      <c r="V38" s="372" t="s">
        <v>200</v>
      </c>
      <c r="W38" s="578">
        <v>56</v>
      </c>
      <c r="X38" s="579"/>
      <c r="Y38" s="579" t="s">
        <v>265</v>
      </c>
      <c r="Z38" s="579"/>
      <c r="AA38" s="579" t="s">
        <v>248</v>
      </c>
      <c r="AB38" s="579"/>
      <c r="AC38" s="481">
        <v>45208</v>
      </c>
    </row>
    <row r="39" spans="2:29">
      <c r="B39" s="18"/>
      <c r="C39" s="166" t="s">
        <v>51</v>
      </c>
      <c r="D39" s="407"/>
      <c r="E39" s="167"/>
      <c r="F39" s="16">
        <v>2</v>
      </c>
      <c r="G39" s="17"/>
      <c r="H39" s="16">
        <v>1</v>
      </c>
      <c r="I39" s="361" t="s">
        <v>78</v>
      </c>
      <c r="J39" s="410"/>
      <c r="K39" s="410"/>
      <c r="L39" s="410"/>
      <c r="M39" s="410"/>
      <c r="N39" s="161"/>
      <c r="O39" s="23"/>
      <c r="Q39" s="73"/>
      <c r="R39" s="74"/>
      <c r="S39" s="74"/>
      <c r="T39" s="75"/>
      <c r="V39" s="372" t="s">
        <v>56</v>
      </c>
      <c r="W39" s="578">
        <v>56</v>
      </c>
      <c r="X39" s="579"/>
      <c r="Y39" s="579" t="s">
        <v>258</v>
      </c>
      <c r="Z39" s="579"/>
      <c r="AA39" s="579" t="s">
        <v>245</v>
      </c>
      <c r="AB39" s="579"/>
      <c r="AC39" s="481">
        <v>45208</v>
      </c>
    </row>
    <row r="40" spans="2:29">
      <c r="B40" s="180"/>
      <c r="C40" s="19" t="s">
        <v>76</v>
      </c>
      <c r="D40" s="19"/>
      <c r="E40" s="19"/>
      <c r="F40" s="24">
        <f>SUM(F41:F44)</f>
        <v>9</v>
      </c>
      <c r="G40" s="24" t="s">
        <v>62</v>
      </c>
      <c r="H40" s="24">
        <f>SUM(H41:H44)</f>
        <v>3</v>
      </c>
      <c r="I40" s="25" t="s">
        <v>14</v>
      </c>
      <c r="J40" s="19"/>
      <c r="K40" s="19"/>
      <c r="L40" s="19"/>
      <c r="M40" s="19"/>
      <c r="N40" s="19"/>
      <c r="O40" s="393">
        <v>45194</v>
      </c>
      <c r="Q40" s="73"/>
      <c r="R40" s="74"/>
      <c r="S40" s="74"/>
      <c r="T40" s="75"/>
      <c r="V40" s="372" t="s">
        <v>77</v>
      </c>
      <c r="W40" s="578" t="s">
        <v>284</v>
      </c>
      <c r="X40" s="579"/>
      <c r="Y40" s="579" t="s">
        <v>265</v>
      </c>
      <c r="Z40" s="579"/>
      <c r="AA40" s="579" t="s">
        <v>248</v>
      </c>
      <c r="AB40" s="579"/>
      <c r="AC40" s="481">
        <v>45215</v>
      </c>
    </row>
    <row r="41" spans="2:29">
      <c r="B41" s="18"/>
      <c r="C41" s="162" t="s">
        <v>7</v>
      </c>
      <c r="D41" s="405"/>
      <c r="E41" s="163"/>
      <c r="F41" s="14">
        <v>3</v>
      </c>
      <c r="G41" s="15"/>
      <c r="H41" s="14">
        <v>0</v>
      </c>
      <c r="I41" s="359" t="s">
        <v>187</v>
      </c>
      <c r="J41" s="408"/>
      <c r="K41" s="408"/>
      <c r="L41" s="408"/>
      <c r="M41" s="408"/>
      <c r="N41" s="159"/>
      <c r="O41" s="23"/>
      <c r="Q41" s="73"/>
      <c r="R41" s="74"/>
      <c r="S41" s="74"/>
      <c r="T41" s="75"/>
      <c r="V41" s="372" t="s">
        <v>8</v>
      </c>
      <c r="W41" s="578">
        <v>55</v>
      </c>
      <c r="X41" s="579"/>
      <c r="Y41" s="579" t="s">
        <v>286</v>
      </c>
      <c r="Z41" s="579"/>
      <c r="AA41" s="579" t="s">
        <v>243</v>
      </c>
      <c r="AB41" s="579"/>
      <c r="AC41" s="481">
        <v>45342</v>
      </c>
    </row>
    <row r="42" spans="2:29">
      <c r="B42" s="18"/>
      <c r="C42" s="164" t="s">
        <v>60</v>
      </c>
      <c r="D42" s="406"/>
      <c r="E42" s="165"/>
      <c r="F42" s="12">
        <v>1</v>
      </c>
      <c r="G42" s="13"/>
      <c r="H42" s="12">
        <v>2</v>
      </c>
      <c r="I42" s="360" t="s">
        <v>24</v>
      </c>
      <c r="J42" s="409"/>
      <c r="K42" s="409"/>
      <c r="L42" s="409"/>
      <c r="M42" s="409"/>
      <c r="N42" s="160"/>
      <c r="O42" s="23"/>
      <c r="Q42" s="73"/>
      <c r="R42" s="74"/>
      <c r="S42" s="74"/>
      <c r="T42" s="75"/>
      <c r="V42" s="372" t="s">
        <v>8</v>
      </c>
      <c r="W42" s="578">
        <v>55</v>
      </c>
      <c r="X42" s="579"/>
      <c r="Y42" s="579" t="s">
        <v>338</v>
      </c>
      <c r="Z42" s="579"/>
      <c r="AA42" s="579" t="s">
        <v>243</v>
      </c>
      <c r="AB42" s="579"/>
      <c r="AC42" s="481">
        <v>45313</v>
      </c>
    </row>
    <row r="43" spans="2:29">
      <c r="B43" s="18"/>
      <c r="C43" s="164" t="s">
        <v>53</v>
      </c>
      <c r="D43" s="406"/>
      <c r="E43" s="165"/>
      <c r="F43" s="12">
        <v>3</v>
      </c>
      <c r="G43" s="13"/>
      <c r="H43" s="12">
        <v>0</v>
      </c>
      <c r="I43" s="360" t="s">
        <v>188</v>
      </c>
      <c r="J43" s="409"/>
      <c r="K43" s="409"/>
      <c r="L43" s="409"/>
      <c r="M43" s="409"/>
      <c r="N43" s="160"/>
      <c r="O43" s="23"/>
      <c r="Q43" s="73"/>
      <c r="R43" s="74"/>
      <c r="S43" s="74"/>
      <c r="T43" s="75"/>
      <c r="V43" s="372" t="s">
        <v>77</v>
      </c>
      <c r="W43" s="578">
        <v>55</v>
      </c>
      <c r="X43" s="579"/>
      <c r="Y43" s="579" t="s">
        <v>265</v>
      </c>
      <c r="Z43" s="579"/>
      <c r="AA43" s="579" t="s">
        <v>248</v>
      </c>
      <c r="AB43" s="579"/>
      <c r="AC43" s="481">
        <v>45215</v>
      </c>
    </row>
    <row r="44" spans="2:29">
      <c r="B44" s="18"/>
      <c r="C44" s="166" t="s">
        <v>10</v>
      </c>
      <c r="D44" s="407"/>
      <c r="E44" s="167"/>
      <c r="F44" s="16">
        <v>2</v>
      </c>
      <c r="G44" s="17"/>
      <c r="H44" s="16">
        <v>1</v>
      </c>
      <c r="I44" s="361" t="s">
        <v>71</v>
      </c>
      <c r="J44" s="410"/>
      <c r="K44" s="410"/>
      <c r="L44" s="410"/>
      <c r="M44" s="410"/>
      <c r="N44" s="161"/>
      <c r="O44" s="23"/>
      <c r="Q44" s="73"/>
      <c r="R44" s="74"/>
      <c r="S44" s="74"/>
      <c r="T44" s="75"/>
      <c r="V44" s="372" t="s">
        <v>7</v>
      </c>
      <c r="W44" s="578">
        <v>54</v>
      </c>
      <c r="X44" s="579"/>
      <c r="Y44" s="579" t="s">
        <v>285</v>
      </c>
      <c r="Z44" s="579"/>
      <c r="AA44" s="579" t="s">
        <v>248</v>
      </c>
      <c r="AB44" s="579"/>
      <c r="AC44" s="481">
        <v>45215</v>
      </c>
    </row>
    <row r="45" spans="2:29">
      <c r="B45" s="18"/>
      <c r="C45" s="19"/>
      <c r="D45" s="19"/>
      <c r="E45" s="19"/>
      <c r="F45" s="19"/>
      <c r="G45" s="19"/>
      <c r="H45" s="20"/>
      <c r="I45" s="19"/>
      <c r="J45" s="19"/>
      <c r="K45" s="19"/>
      <c r="L45" s="19"/>
      <c r="M45" s="19"/>
      <c r="N45" s="19"/>
      <c r="O45" s="23"/>
      <c r="Q45" s="73"/>
      <c r="R45" s="74"/>
      <c r="S45" s="74"/>
      <c r="T45" s="75"/>
      <c r="V45" s="372" t="s">
        <v>7</v>
      </c>
      <c r="W45" s="578">
        <v>54</v>
      </c>
      <c r="X45" s="579"/>
      <c r="Y45" s="579" t="s">
        <v>264</v>
      </c>
      <c r="Z45" s="579"/>
      <c r="AA45" s="579" t="s">
        <v>248</v>
      </c>
      <c r="AB45" s="579"/>
      <c r="AC45" s="481">
        <v>45208</v>
      </c>
    </row>
    <row r="46" spans="2:29">
      <c r="B46" s="22" t="s">
        <v>255</v>
      </c>
      <c r="C46" s="9"/>
      <c r="D46" s="9"/>
      <c r="E46" s="19"/>
      <c r="F46" s="19"/>
      <c r="G46" s="19"/>
      <c r="H46" s="20"/>
      <c r="I46" s="19"/>
      <c r="J46" s="19"/>
      <c r="K46" s="19"/>
      <c r="L46" s="19"/>
      <c r="M46" s="19"/>
      <c r="N46" s="19"/>
      <c r="O46" s="21"/>
      <c r="Q46" s="73"/>
      <c r="R46" s="74"/>
      <c r="S46" s="74"/>
      <c r="T46" s="75"/>
      <c r="V46" s="372" t="s">
        <v>7</v>
      </c>
      <c r="W46" s="578" t="s">
        <v>246</v>
      </c>
      <c r="X46" s="579"/>
      <c r="Y46" s="579" t="s">
        <v>244</v>
      </c>
      <c r="Z46" s="579"/>
      <c r="AA46" s="579" t="s">
        <v>245</v>
      </c>
      <c r="AB46" s="579"/>
      <c r="AC46" s="481">
        <v>45187</v>
      </c>
    </row>
    <row r="47" spans="2:29">
      <c r="B47" s="180"/>
      <c r="C47" s="19" t="s">
        <v>223</v>
      </c>
      <c r="D47" s="19"/>
      <c r="E47" s="19"/>
      <c r="F47" s="24">
        <f>SUM(F48:F51)</f>
        <v>9</v>
      </c>
      <c r="G47" s="24" t="s">
        <v>62</v>
      </c>
      <c r="H47" s="24">
        <f>SUM(H48:H51)</f>
        <v>3</v>
      </c>
      <c r="I47" s="25" t="s">
        <v>14</v>
      </c>
      <c r="J47" s="19"/>
      <c r="K47" s="19"/>
      <c r="L47" s="19"/>
      <c r="M47" s="19"/>
      <c r="N47" s="19"/>
      <c r="O47" s="393">
        <v>45201</v>
      </c>
      <c r="Q47" s="73"/>
      <c r="R47" s="74"/>
      <c r="S47" s="74"/>
      <c r="T47" s="75"/>
      <c r="V47" s="372" t="s">
        <v>188</v>
      </c>
      <c r="W47" s="578">
        <v>54</v>
      </c>
      <c r="X47" s="579"/>
      <c r="Y47" s="579" t="s">
        <v>265</v>
      </c>
      <c r="Z47" s="579"/>
      <c r="AA47" s="579" t="s">
        <v>248</v>
      </c>
      <c r="AB47" s="579"/>
      <c r="AC47" s="481">
        <v>45306</v>
      </c>
    </row>
    <row r="48" spans="2:29">
      <c r="B48" s="18"/>
      <c r="C48" s="162" t="s">
        <v>8</v>
      </c>
      <c r="D48" s="405"/>
      <c r="E48" s="163"/>
      <c r="F48" s="14">
        <v>3</v>
      </c>
      <c r="G48" s="15"/>
      <c r="H48" s="14">
        <v>0</v>
      </c>
      <c r="I48" s="359" t="s">
        <v>24</v>
      </c>
      <c r="J48" s="408"/>
      <c r="K48" s="408"/>
      <c r="L48" s="408"/>
      <c r="M48" s="408"/>
      <c r="N48" s="159"/>
      <c r="O48" s="23"/>
      <c r="Q48" s="73"/>
      <c r="R48" s="74"/>
      <c r="S48" s="74"/>
      <c r="T48" s="75"/>
      <c r="V48" s="372" t="s">
        <v>8</v>
      </c>
      <c r="W48" s="578" t="s">
        <v>246</v>
      </c>
      <c r="X48" s="579"/>
      <c r="Y48" s="579" t="s">
        <v>261</v>
      </c>
      <c r="Z48" s="579"/>
      <c r="AA48" s="579" t="s">
        <v>245</v>
      </c>
      <c r="AB48" s="579"/>
      <c r="AC48" s="481">
        <v>45348</v>
      </c>
    </row>
    <row r="49" spans="2:29">
      <c r="B49" s="18"/>
      <c r="C49" s="164" t="s">
        <v>201</v>
      </c>
      <c r="D49" s="406"/>
      <c r="E49" s="165"/>
      <c r="F49" s="12">
        <v>3</v>
      </c>
      <c r="G49" s="13"/>
      <c r="H49" s="12">
        <v>0</v>
      </c>
      <c r="I49" s="360" t="s">
        <v>187</v>
      </c>
      <c r="J49" s="409"/>
      <c r="K49" s="409"/>
      <c r="L49" s="409"/>
      <c r="M49" s="409"/>
      <c r="N49" s="160"/>
      <c r="O49" s="23"/>
      <c r="Q49" s="73"/>
      <c r="R49" s="74"/>
      <c r="S49" s="74"/>
      <c r="T49" s="75"/>
      <c r="V49" s="372" t="s">
        <v>77</v>
      </c>
      <c r="W49" s="578">
        <v>54</v>
      </c>
      <c r="X49" s="579"/>
      <c r="Y49" s="579" t="s">
        <v>319</v>
      </c>
      <c r="Z49" s="579"/>
      <c r="AA49" s="579" t="s">
        <v>248</v>
      </c>
      <c r="AB49" s="579"/>
      <c r="AC49" s="481">
        <v>45264</v>
      </c>
    </row>
    <row r="50" spans="2:29">
      <c r="B50" s="18"/>
      <c r="C50" s="164" t="s">
        <v>200</v>
      </c>
      <c r="D50" s="406"/>
      <c r="E50" s="165"/>
      <c r="F50" s="12">
        <v>2</v>
      </c>
      <c r="G50" s="13"/>
      <c r="H50" s="12">
        <v>1</v>
      </c>
      <c r="I50" s="360" t="s">
        <v>18</v>
      </c>
      <c r="J50" s="409"/>
      <c r="K50" s="409"/>
      <c r="L50" s="409"/>
      <c r="M50" s="409"/>
      <c r="N50" s="160"/>
      <c r="O50" s="23"/>
      <c r="Q50" s="76"/>
      <c r="R50" s="29"/>
      <c r="S50" s="29"/>
      <c r="T50" s="77"/>
      <c r="V50" s="372" t="s">
        <v>7</v>
      </c>
      <c r="W50" s="578">
        <v>53</v>
      </c>
      <c r="X50" s="579"/>
      <c r="Y50" s="579" t="s">
        <v>261</v>
      </c>
      <c r="Z50" s="579"/>
      <c r="AA50" s="579" t="s">
        <v>248</v>
      </c>
      <c r="AB50" s="579"/>
      <c r="AC50" s="481">
        <v>45341</v>
      </c>
    </row>
    <row r="51" spans="2:29">
      <c r="B51" s="18"/>
      <c r="C51" s="166" t="s">
        <v>73</v>
      </c>
      <c r="D51" s="407"/>
      <c r="E51" s="167"/>
      <c r="F51" s="16">
        <v>1</v>
      </c>
      <c r="G51" s="17"/>
      <c r="H51" s="16">
        <v>2</v>
      </c>
      <c r="I51" s="361" t="s">
        <v>188</v>
      </c>
      <c r="J51" s="410"/>
      <c r="K51" s="410"/>
      <c r="L51" s="410"/>
      <c r="M51" s="410"/>
      <c r="N51" s="161"/>
      <c r="O51" s="23"/>
      <c r="V51" s="372" t="s">
        <v>7</v>
      </c>
      <c r="W51" s="578">
        <v>53</v>
      </c>
      <c r="X51" s="579"/>
      <c r="Y51" s="579" t="s">
        <v>257</v>
      </c>
      <c r="Z51" s="579"/>
      <c r="AA51" s="579" t="s">
        <v>245</v>
      </c>
      <c r="AB51" s="579"/>
      <c r="AC51" s="481">
        <v>45313</v>
      </c>
    </row>
    <row r="52" spans="2:29">
      <c r="B52" s="180"/>
      <c r="C52" s="19" t="s">
        <v>173</v>
      </c>
      <c r="D52" s="19"/>
      <c r="E52" s="19"/>
      <c r="F52" s="24">
        <f>SUM(F53:F56)</f>
        <v>4</v>
      </c>
      <c r="G52" s="24" t="s">
        <v>62</v>
      </c>
      <c r="H52" s="24">
        <f>SUM(H53:H56)</f>
        <v>8</v>
      </c>
      <c r="I52" s="25" t="s">
        <v>76</v>
      </c>
      <c r="J52" s="19"/>
      <c r="K52" s="19"/>
      <c r="L52" s="19"/>
      <c r="M52" s="19"/>
      <c r="N52" s="19"/>
      <c r="O52" s="393">
        <v>45201</v>
      </c>
      <c r="V52" s="372" t="s">
        <v>56</v>
      </c>
      <c r="W52" s="578">
        <v>53</v>
      </c>
      <c r="X52" s="579"/>
      <c r="Y52" s="579" t="s">
        <v>312</v>
      </c>
      <c r="Z52" s="579"/>
      <c r="AA52" s="579" t="s">
        <v>245</v>
      </c>
      <c r="AB52" s="579"/>
      <c r="AC52" s="481">
        <v>45306</v>
      </c>
    </row>
    <row r="53" spans="2:29">
      <c r="B53" s="18"/>
      <c r="C53" s="162" t="s">
        <v>12</v>
      </c>
      <c r="D53" s="405"/>
      <c r="E53" s="163"/>
      <c r="F53" s="14">
        <v>2</v>
      </c>
      <c r="G53" s="15"/>
      <c r="H53" s="14">
        <v>1</v>
      </c>
      <c r="I53" s="359" t="s">
        <v>60</v>
      </c>
      <c r="J53" s="408"/>
      <c r="K53" s="408"/>
      <c r="L53" s="408"/>
      <c r="M53" s="408"/>
      <c r="N53" s="159"/>
      <c r="O53" s="23"/>
      <c r="V53" s="372" t="s">
        <v>56</v>
      </c>
      <c r="W53" s="578">
        <v>53</v>
      </c>
      <c r="X53" s="579"/>
      <c r="Y53" s="579" t="s">
        <v>257</v>
      </c>
      <c r="Z53" s="579"/>
      <c r="AA53" s="579" t="s">
        <v>245</v>
      </c>
      <c r="AB53" s="579"/>
      <c r="AC53" s="481">
        <v>45194</v>
      </c>
    </row>
    <row r="54" spans="2:29">
      <c r="B54" s="18"/>
      <c r="C54" s="164" t="s">
        <v>61</v>
      </c>
      <c r="D54" s="406"/>
      <c r="E54" s="165"/>
      <c r="F54" s="12">
        <v>1</v>
      </c>
      <c r="G54" s="13"/>
      <c r="H54" s="12">
        <v>2</v>
      </c>
      <c r="I54" s="360" t="s">
        <v>10</v>
      </c>
      <c r="J54" s="409"/>
      <c r="K54" s="409"/>
      <c r="L54" s="409"/>
      <c r="M54" s="409"/>
      <c r="N54" s="160"/>
      <c r="O54" s="23"/>
      <c r="V54" s="372" t="s">
        <v>9</v>
      </c>
      <c r="W54" s="578">
        <v>53</v>
      </c>
      <c r="X54" s="579"/>
      <c r="Y54" s="579" t="s">
        <v>257</v>
      </c>
      <c r="Z54" s="579"/>
      <c r="AA54" s="579" t="s">
        <v>245</v>
      </c>
      <c r="AB54" s="579"/>
      <c r="AC54" s="481">
        <v>45209</v>
      </c>
    </row>
    <row r="55" spans="2:29">
      <c r="B55" s="18"/>
      <c r="C55" s="164" t="s">
        <v>11</v>
      </c>
      <c r="D55" s="406"/>
      <c r="E55" s="165"/>
      <c r="F55" s="12">
        <v>0</v>
      </c>
      <c r="G55" s="13"/>
      <c r="H55" s="12">
        <v>3</v>
      </c>
      <c r="I55" s="360" t="s">
        <v>7</v>
      </c>
      <c r="J55" s="409"/>
      <c r="K55" s="409"/>
      <c r="L55" s="409"/>
      <c r="M55" s="409"/>
      <c r="N55" s="160"/>
      <c r="O55" s="23"/>
      <c r="V55" s="372" t="s">
        <v>9</v>
      </c>
      <c r="W55" s="578">
        <v>52</v>
      </c>
      <c r="X55" s="579"/>
      <c r="Y55" s="579" t="s">
        <v>320</v>
      </c>
      <c r="Z55" s="579"/>
      <c r="AA55" s="579" t="s">
        <v>248</v>
      </c>
      <c r="AB55" s="579"/>
      <c r="AC55" s="481">
        <v>45313</v>
      </c>
    </row>
    <row r="56" spans="2:29">
      <c r="B56" s="18"/>
      <c r="C56" s="166" t="s">
        <v>51</v>
      </c>
      <c r="D56" s="407"/>
      <c r="E56" s="167"/>
      <c r="F56" s="16">
        <v>1</v>
      </c>
      <c r="G56" s="17"/>
      <c r="H56" s="16">
        <v>2</v>
      </c>
      <c r="I56" s="361" t="s">
        <v>53</v>
      </c>
      <c r="J56" s="410"/>
      <c r="K56" s="410"/>
      <c r="L56" s="410"/>
      <c r="M56" s="410"/>
      <c r="N56" s="161"/>
      <c r="O56" s="23"/>
      <c r="V56" s="372" t="s">
        <v>8</v>
      </c>
      <c r="W56" s="578">
        <v>52</v>
      </c>
      <c r="X56" s="579"/>
      <c r="Y56" s="579" t="s">
        <v>351</v>
      </c>
      <c r="Z56" s="579"/>
      <c r="AA56" s="579" t="s">
        <v>245</v>
      </c>
      <c r="AB56" s="579"/>
      <c r="AC56" s="481">
        <v>45328</v>
      </c>
    </row>
    <row r="57" spans="2:29">
      <c r="B57" s="180"/>
      <c r="C57" s="19" t="s">
        <v>133</v>
      </c>
      <c r="D57" s="19"/>
      <c r="E57" s="19"/>
      <c r="F57" s="24">
        <f>SUM(F58:F61)</f>
        <v>8</v>
      </c>
      <c r="G57" s="24" t="s">
        <v>62</v>
      </c>
      <c r="H57" s="24">
        <f>SUM(H58:H61)</f>
        <v>4</v>
      </c>
      <c r="I57" s="25" t="s">
        <v>88</v>
      </c>
      <c r="J57" s="19"/>
      <c r="K57" s="19"/>
      <c r="L57" s="19"/>
      <c r="M57" s="19"/>
      <c r="N57" s="19"/>
      <c r="O57" s="393">
        <v>45201</v>
      </c>
      <c r="V57" s="372" t="s">
        <v>9</v>
      </c>
      <c r="W57" s="578">
        <v>51</v>
      </c>
      <c r="X57" s="579"/>
      <c r="Y57" s="579" t="s">
        <v>262</v>
      </c>
      <c r="Z57" s="579"/>
      <c r="AA57" s="579" t="s">
        <v>248</v>
      </c>
      <c r="AB57" s="579"/>
      <c r="AC57" s="481">
        <v>45201</v>
      </c>
    </row>
    <row r="58" spans="2:29">
      <c r="B58" s="18"/>
      <c r="C58" s="162" t="s">
        <v>56</v>
      </c>
      <c r="D58" s="405"/>
      <c r="E58" s="163"/>
      <c r="F58" s="14">
        <v>2</v>
      </c>
      <c r="G58" s="15"/>
      <c r="H58" s="14">
        <v>1</v>
      </c>
      <c r="I58" s="359" t="s">
        <v>9</v>
      </c>
      <c r="J58" s="408"/>
      <c r="K58" s="408"/>
      <c r="L58" s="408"/>
      <c r="M58" s="408"/>
      <c r="N58" s="159"/>
      <c r="O58" s="23"/>
      <c r="V58" s="372" t="s">
        <v>78</v>
      </c>
      <c r="W58" s="578">
        <v>51</v>
      </c>
      <c r="X58" s="579"/>
      <c r="Y58" s="579" t="s">
        <v>319</v>
      </c>
      <c r="Z58" s="579"/>
      <c r="AA58" s="579" t="s">
        <v>248</v>
      </c>
      <c r="AB58" s="580"/>
      <c r="AC58" s="481">
        <v>45327</v>
      </c>
    </row>
    <row r="59" spans="2:29">
      <c r="B59" s="18"/>
      <c r="C59" s="164" t="s">
        <v>78</v>
      </c>
      <c r="D59" s="406"/>
      <c r="E59" s="165"/>
      <c r="F59" s="12">
        <v>1</v>
      </c>
      <c r="G59" s="13"/>
      <c r="H59" s="12">
        <v>2</v>
      </c>
      <c r="I59" s="360" t="s">
        <v>13</v>
      </c>
      <c r="J59" s="409"/>
      <c r="K59" s="409"/>
      <c r="L59" s="409"/>
      <c r="M59" s="409"/>
      <c r="N59" s="160"/>
      <c r="O59" s="23"/>
      <c r="V59" s="372" t="s">
        <v>8</v>
      </c>
      <c r="W59" s="578">
        <v>51</v>
      </c>
      <c r="X59" s="579"/>
      <c r="Y59" s="579" t="s">
        <v>265</v>
      </c>
      <c r="Z59" s="579"/>
      <c r="AA59" s="579" t="s">
        <v>248</v>
      </c>
      <c r="AB59" s="580"/>
      <c r="AC59" s="481">
        <v>45320</v>
      </c>
    </row>
    <row r="60" spans="2:29">
      <c r="B60" s="18"/>
      <c r="C60" s="164" t="s">
        <v>59</v>
      </c>
      <c r="D60" s="406"/>
      <c r="E60" s="165"/>
      <c r="F60" s="12">
        <v>3</v>
      </c>
      <c r="G60" s="13"/>
      <c r="H60" s="12">
        <v>0</v>
      </c>
      <c r="I60" s="360" t="s">
        <v>94</v>
      </c>
      <c r="J60" s="409"/>
      <c r="K60" s="409"/>
      <c r="L60" s="409"/>
      <c r="M60" s="409"/>
      <c r="N60" s="160"/>
      <c r="O60" s="23"/>
      <c r="V60" s="372" t="s">
        <v>77</v>
      </c>
      <c r="W60" s="578">
        <v>51</v>
      </c>
      <c r="X60" s="579"/>
      <c r="Y60" s="579" t="s">
        <v>263</v>
      </c>
      <c r="Z60" s="579"/>
      <c r="AA60" s="579" t="s">
        <v>248</v>
      </c>
      <c r="AB60" s="579"/>
      <c r="AC60" s="481">
        <v>45201</v>
      </c>
    </row>
    <row r="61" spans="2:29">
      <c r="B61" s="18"/>
      <c r="C61" s="166" t="s">
        <v>77</v>
      </c>
      <c r="D61" s="407"/>
      <c r="E61" s="167"/>
      <c r="F61" s="16">
        <v>2</v>
      </c>
      <c r="G61" s="17"/>
      <c r="H61" s="16">
        <v>1</v>
      </c>
      <c r="I61" s="361" t="s">
        <v>64</v>
      </c>
      <c r="J61" s="410"/>
      <c r="K61" s="410"/>
      <c r="L61" s="410"/>
      <c r="M61" s="410"/>
      <c r="N61" s="161"/>
      <c r="O61" s="23"/>
      <c r="V61" s="372" t="s">
        <v>60</v>
      </c>
      <c r="W61" s="578">
        <v>50</v>
      </c>
      <c r="X61" s="579"/>
      <c r="Y61" s="579" t="s">
        <v>259</v>
      </c>
      <c r="Z61" s="579"/>
      <c r="AA61" s="579" t="s">
        <v>248</v>
      </c>
      <c r="AB61" s="579"/>
      <c r="AC61" s="481">
        <v>45194</v>
      </c>
    </row>
    <row r="62" spans="2:29">
      <c r="B62" s="18"/>
      <c r="C62" s="19"/>
      <c r="D62" s="19"/>
      <c r="E62" s="19"/>
      <c r="F62" s="19"/>
      <c r="G62" s="19"/>
      <c r="H62" s="20"/>
      <c r="I62" s="19"/>
      <c r="J62" s="19"/>
      <c r="K62" s="19"/>
      <c r="L62" s="19"/>
      <c r="M62" s="19"/>
      <c r="N62" s="19"/>
      <c r="O62" s="23"/>
      <c r="V62" s="372" t="s">
        <v>56</v>
      </c>
      <c r="W62" s="578">
        <v>50</v>
      </c>
      <c r="X62" s="579"/>
      <c r="Y62" s="579" t="s">
        <v>259</v>
      </c>
      <c r="Z62" s="579"/>
      <c r="AA62" s="579" t="s">
        <v>248</v>
      </c>
      <c r="AB62" s="579"/>
      <c r="AC62" s="481">
        <v>45362</v>
      </c>
    </row>
    <row r="63" spans="2:29">
      <c r="B63" s="22" t="s">
        <v>256</v>
      </c>
      <c r="C63" s="9"/>
      <c r="D63" s="9"/>
      <c r="E63" s="19"/>
      <c r="F63" s="19"/>
      <c r="G63" s="19"/>
      <c r="H63" s="20"/>
      <c r="I63" s="19"/>
      <c r="J63" s="19"/>
      <c r="K63" s="19"/>
      <c r="L63" s="19"/>
      <c r="M63" s="19"/>
      <c r="N63" s="19"/>
      <c r="O63" s="21"/>
      <c r="V63" s="372" t="s">
        <v>53</v>
      </c>
      <c r="W63" s="578">
        <v>50</v>
      </c>
      <c r="X63" s="579"/>
      <c r="Y63" s="579" t="s">
        <v>333</v>
      </c>
      <c r="Z63" s="579"/>
      <c r="AA63" s="579" t="s">
        <v>248</v>
      </c>
      <c r="AB63" s="579"/>
      <c r="AC63" s="481">
        <v>45306</v>
      </c>
    </row>
    <row r="64" spans="2:29">
      <c r="B64" s="180"/>
      <c r="C64" s="19" t="s">
        <v>14</v>
      </c>
      <c r="D64" s="19"/>
      <c r="E64" s="19"/>
      <c r="F64" s="24">
        <f>SUM(F65:F68)</f>
        <v>2</v>
      </c>
      <c r="G64" s="24" t="s">
        <v>62</v>
      </c>
      <c r="H64" s="24">
        <f>SUM(H65:H68)</f>
        <v>10</v>
      </c>
      <c r="I64" s="25" t="s">
        <v>133</v>
      </c>
      <c r="J64" s="19"/>
      <c r="K64" s="19"/>
      <c r="L64" s="19"/>
      <c r="M64" s="19"/>
      <c r="N64" s="19"/>
      <c r="O64" s="393">
        <v>45208</v>
      </c>
      <c r="V64" s="372" t="s">
        <v>8</v>
      </c>
      <c r="W64" s="578">
        <v>50</v>
      </c>
      <c r="X64" s="579"/>
      <c r="Y64" s="579" t="s">
        <v>257</v>
      </c>
      <c r="Z64" s="579"/>
      <c r="AA64" s="579" t="s">
        <v>243</v>
      </c>
      <c r="AB64" s="579"/>
      <c r="AC64" s="481">
        <v>45264</v>
      </c>
    </row>
    <row r="65" spans="2:29">
      <c r="B65" s="18"/>
      <c r="C65" s="162" t="s">
        <v>71</v>
      </c>
      <c r="D65" s="405"/>
      <c r="E65" s="163"/>
      <c r="F65" s="14">
        <v>0</v>
      </c>
      <c r="G65" s="15"/>
      <c r="H65" s="14">
        <v>3</v>
      </c>
      <c r="I65" s="359" t="s">
        <v>59</v>
      </c>
      <c r="J65" s="408"/>
      <c r="K65" s="408"/>
      <c r="L65" s="408"/>
      <c r="M65" s="408"/>
      <c r="N65" s="159"/>
      <c r="O65" s="23"/>
      <c r="V65" s="372" t="s">
        <v>7</v>
      </c>
      <c r="W65" s="578">
        <v>49</v>
      </c>
      <c r="X65" s="579"/>
      <c r="Y65" s="579" t="s">
        <v>286</v>
      </c>
      <c r="Z65" s="579"/>
      <c r="AA65" s="579" t="s">
        <v>248</v>
      </c>
      <c r="AB65" s="579"/>
      <c r="AC65" s="481">
        <v>45369</v>
      </c>
    </row>
    <row r="66" spans="2:29">
      <c r="B66" s="18"/>
      <c r="C66" s="164" t="s">
        <v>188</v>
      </c>
      <c r="D66" s="406"/>
      <c r="E66" s="165"/>
      <c r="F66" s="12">
        <v>1</v>
      </c>
      <c r="G66" s="13"/>
      <c r="H66" s="12">
        <v>2</v>
      </c>
      <c r="I66" s="360" t="s">
        <v>77</v>
      </c>
      <c r="J66" s="409"/>
      <c r="K66" s="409"/>
      <c r="L66" s="409"/>
      <c r="M66" s="409"/>
      <c r="N66" s="160"/>
      <c r="O66" s="23"/>
      <c r="V66" s="372" t="s">
        <v>200</v>
      </c>
      <c r="W66" s="578">
        <v>49</v>
      </c>
      <c r="X66" s="579"/>
      <c r="Y66" s="579" t="s">
        <v>288</v>
      </c>
      <c r="Z66" s="579"/>
      <c r="AA66" s="579" t="s">
        <v>243</v>
      </c>
      <c r="AB66" s="579"/>
      <c r="AC66" s="481">
        <v>45264</v>
      </c>
    </row>
    <row r="67" spans="2:29">
      <c r="B67" s="18"/>
      <c r="C67" s="164" t="s">
        <v>24</v>
      </c>
      <c r="D67" s="406"/>
      <c r="E67" s="165"/>
      <c r="F67" s="12">
        <v>1</v>
      </c>
      <c r="G67" s="13"/>
      <c r="H67" s="12">
        <v>2</v>
      </c>
      <c r="I67" s="360" t="s">
        <v>78</v>
      </c>
      <c r="J67" s="409"/>
      <c r="K67" s="409"/>
      <c r="L67" s="409"/>
      <c r="M67" s="409"/>
      <c r="N67" s="160"/>
      <c r="O67" s="23"/>
      <c r="V67" s="372" t="s">
        <v>8</v>
      </c>
      <c r="W67" s="578">
        <v>49</v>
      </c>
      <c r="X67" s="579"/>
      <c r="Y67" s="579" t="s">
        <v>258</v>
      </c>
      <c r="Z67" s="579"/>
      <c r="AA67" s="579" t="s">
        <v>245</v>
      </c>
      <c r="AB67" s="579"/>
      <c r="AC67" s="481">
        <v>45250</v>
      </c>
    </row>
    <row r="68" spans="2:29">
      <c r="B68" s="18"/>
      <c r="C68" s="166" t="s">
        <v>187</v>
      </c>
      <c r="D68" s="407"/>
      <c r="E68" s="167"/>
      <c r="F68" s="16">
        <v>0</v>
      </c>
      <c r="G68" s="17"/>
      <c r="H68" s="16">
        <v>3</v>
      </c>
      <c r="I68" s="361" t="s">
        <v>56</v>
      </c>
      <c r="J68" s="410"/>
      <c r="K68" s="410"/>
      <c r="L68" s="410"/>
      <c r="M68" s="410"/>
      <c r="N68" s="161"/>
      <c r="O68" s="23"/>
      <c r="V68" s="372" t="s">
        <v>64</v>
      </c>
      <c r="W68" s="578">
        <v>48</v>
      </c>
      <c r="X68" s="579"/>
      <c r="Y68" s="579" t="s">
        <v>293</v>
      </c>
      <c r="Z68" s="579"/>
      <c r="AA68" s="579" t="s">
        <v>248</v>
      </c>
      <c r="AB68" s="579"/>
      <c r="AC68" s="481">
        <v>45236</v>
      </c>
    </row>
    <row r="69" spans="2:29">
      <c r="B69" s="180"/>
      <c r="C69" s="19" t="s">
        <v>76</v>
      </c>
      <c r="D69" s="19"/>
      <c r="E69" s="19"/>
      <c r="F69" s="24">
        <f>SUM(F70:F73)</f>
        <v>5</v>
      </c>
      <c r="G69" s="24" t="s">
        <v>62</v>
      </c>
      <c r="H69" s="24">
        <f>SUM(H70:H73)</f>
        <v>7</v>
      </c>
      <c r="I69" s="25" t="s">
        <v>223</v>
      </c>
      <c r="J69" s="19"/>
      <c r="K69" s="19"/>
      <c r="L69" s="19"/>
      <c r="M69" s="19"/>
      <c r="N69" s="19"/>
      <c r="O69" s="393">
        <v>45208</v>
      </c>
      <c r="V69" s="372" t="s">
        <v>64</v>
      </c>
      <c r="W69" s="578">
        <v>48</v>
      </c>
      <c r="X69" s="579"/>
      <c r="Y69" s="579" t="s">
        <v>293</v>
      </c>
      <c r="Z69" s="579"/>
      <c r="AA69" s="579" t="s">
        <v>248</v>
      </c>
      <c r="AB69" s="579"/>
      <c r="AC69" s="481">
        <v>45236</v>
      </c>
    </row>
    <row r="70" spans="2:29">
      <c r="B70" s="18"/>
      <c r="C70" s="162" t="s">
        <v>7</v>
      </c>
      <c r="D70" s="405"/>
      <c r="E70" s="163"/>
      <c r="F70" s="14">
        <v>3</v>
      </c>
      <c r="G70" s="15"/>
      <c r="H70" s="14">
        <v>0</v>
      </c>
      <c r="I70" s="359" t="s">
        <v>201</v>
      </c>
      <c r="J70" s="408"/>
      <c r="K70" s="408"/>
      <c r="L70" s="408"/>
      <c r="M70" s="408"/>
      <c r="N70" s="159"/>
      <c r="O70" s="23"/>
      <c r="V70" s="372" t="s">
        <v>53</v>
      </c>
      <c r="W70" s="578">
        <v>48</v>
      </c>
      <c r="X70" s="579"/>
      <c r="Y70" s="579" t="s">
        <v>262</v>
      </c>
      <c r="Z70" s="579"/>
      <c r="AA70" s="579" t="s">
        <v>248</v>
      </c>
      <c r="AB70" s="579"/>
      <c r="AC70" s="481">
        <v>45369</v>
      </c>
    </row>
    <row r="71" spans="2:29">
      <c r="B71" s="18"/>
      <c r="C71" s="164" t="s">
        <v>60</v>
      </c>
      <c r="D71" s="406"/>
      <c r="E71" s="165"/>
      <c r="F71" s="12">
        <v>0</v>
      </c>
      <c r="G71" s="13"/>
      <c r="H71" s="12">
        <v>3</v>
      </c>
      <c r="I71" s="360" t="s">
        <v>8</v>
      </c>
      <c r="J71" s="409"/>
      <c r="K71" s="409"/>
      <c r="L71" s="409"/>
      <c r="M71" s="409"/>
      <c r="N71" s="160"/>
      <c r="O71" s="23"/>
      <c r="V71" s="372" t="s">
        <v>77</v>
      </c>
      <c r="W71" s="578">
        <v>48</v>
      </c>
      <c r="X71" s="579"/>
      <c r="Y71" s="579" t="s">
        <v>263</v>
      </c>
      <c r="Z71" s="579"/>
      <c r="AA71" s="579" t="s">
        <v>248</v>
      </c>
      <c r="AB71" s="579"/>
      <c r="AC71" s="481">
        <v>45201</v>
      </c>
    </row>
    <row r="72" spans="2:29">
      <c r="B72" s="18"/>
      <c r="C72" s="164" t="s">
        <v>53</v>
      </c>
      <c r="D72" s="406"/>
      <c r="E72" s="165"/>
      <c r="F72" s="12">
        <v>1</v>
      </c>
      <c r="G72" s="13"/>
      <c r="H72" s="12">
        <v>2</v>
      </c>
      <c r="I72" s="360" t="s">
        <v>73</v>
      </c>
      <c r="J72" s="409"/>
      <c r="K72" s="409"/>
      <c r="L72" s="409"/>
      <c r="M72" s="409"/>
      <c r="N72" s="160"/>
      <c r="O72" s="23"/>
      <c r="V72" s="372" t="s">
        <v>77</v>
      </c>
      <c r="W72" s="578">
        <v>48</v>
      </c>
      <c r="X72" s="579"/>
      <c r="Y72" s="579" t="s">
        <v>247</v>
      </c>
      <c r="Z72" s="579"/>
      <c r="AA72" s="579" t="s">
        <v>248</v>
      </c>
      <c r="AB72" s="579"/>
      <c r="AC72" s="481">
        <v>45187</v>
      </c>
    </row>
    <row r="73" spans="2:29">
      <c r="B73" s="18"/>
      <c r="C73" s="166" t="s">
        <v>10</v>
      </c>
      <c r="D73" s="407"/>
      <c r="E73" s="167"/>
      <c r="F73" s="16">
        <v>1</v>
      </c>
      <c r="G73" s="17"/>
      <c r="H73" s="16">
        <v>2</v>
      </c>
      <c r="I73" s="361" t="s">
        <v>200</v>
      </c>
      <c r="J73" s="410"/>
      <c r="K73" s="410"/>
      <c r="L73" s="410"/>
      <c r="M73" s="410"/>
      <c r="N73" s="161"/>
      <c r="O73" s="23"/>
      <c r="V73" s="372" t="s">
        <v>61</v>
      </c>
      <c r="W73" s="578">
        <v>47</v>
      </c>
      <c r="X73" s="579"/>
      <c r="Y73" s="579" t="s">
        <v>266</v>
      </c>
      <c r="Z73" s="579"/>
      <c r="AA73" s="579" t="s">
        <v>245</v>
      </c>
      <c r="AB73" s="579"/>
      <c r="AC73" s="481">
        <v>45216</v>
      </c>
    </row>
    <row r="74" spans="2:29">
      <c r="B74" s="180"/>
      <c r="C74" s="19" t="s">
        <v>88</v>
      </c>
      <c r="D74" s="19"/>
      <c r="E74" s="19"/>
      <c r="F74" s="24">
        <f>SUM(F75:F78)</f>
        <v>7</v>
      </c>
      <c r="G74" s="24" t="s">
        <v>62</v>
      </c>
      <c r="H74" s="24">
        <f>SUM(H75:H78)</f>
        <v>5</v>
      </c>
      <c r="I74" s="25" t="s">
        <v>173</v>
      </c>
      <c r="J74" s="19"/>
      <c r="K74" s="19"/>
      <c r="L74" s="19"/>
      <c r="M74" s="19"/>
      <c r="N74" s="19"/>
      <c r="O74" s="393">
        <v>45209</v>
      </c>
      <c r="V74" s="372" t="s">
        <v>10</v>
      </c>
      <c r="W74" s="578">
        <v>47</v>
      </c>
      <c r="X74" s="579"/>
      <c r="Y74" s="579" t="s">
        <v>286</v>
      </c>
      <c r="Z74" s="579"/>
      <c r="AA74" s="579" t="s">
        <v>248</v>
      </c>
      <c r="AB74" s="579"/>
      <c r="AC74" s="481">
        <v>45215</v>
      </c>
    </row>
    <row r="75" spans="2:29">
      <c r="B75" s="18"/>
      <c r="C75" s="162" t="s">
        <v>94</v>
      </c>
      <c r="D75" s="405"/>
      <c r="E75" s="163"/>
      <c r="F75" s="14">
        <v>2</v>
      </c>
      <c r="G75" s="15"/>
      <c r="H75" s="14">
        <v>1</v>
      </c>
      <c r="I75" s="359" t="s">
        <v>11</v>
      </c>
      <c r="J75" s="408"/>
      <c r="K75" s="408"/>
      <c r="L75" s="408"/>
      <c r="M75" s="408"/>
      <c r="N75" s="159"/>
      <c r="O75" s="23"/>
      <c r="V75" s="372" t="s">
        <v>59</v>
      </c>
      <c r="W75" s="578">
        <v>47</v>
      </c>
      <c r="X75" s="579"/>
      <c r="Y75" s="579" t="s">
        <v>338</v>
      </c>
      <c r="Z75" s="579"/>
      <c r="AA75" s="579" t="s">
        <v>248</v>
      </c>
      <c r="AB75" s="579"/>
      <c r="AC75" s="481">
        <v>45362</v>
      </c>
    </row>
    <row r="76" spans="2:29">
      <c r="B76" s="18"/>
      <c r="C76" s="164" t="s">
        <v>64</v>
      </c>
      <c r="D76" s="406"/>
      <c r="E76" s="165"/>
      <c r="F76" s="12">
        <v>3</v>
      </c>
      <c r="G76" s="13"/>
      <c r="H76" s="12">
        <v>0</v>
      </c>
      <c r="I76" s="360" t="s">
        <v>12</v>
      </c>
      <c r="J76" s="409"/>
      <c r="K76" s="409"/>
      <c r="L76" s="409"/>
      <c r="M76" s="409"/>
      <c r="N76" s="160"/>
      <c r="O76" s="23"/>
      <c r="V76" s="372" t="s">
        <v>53</v>
      </c>
      <c r="W76" s="578">
        <v>47</v>
      </c>
      <c r="X76" s="579"/>
      <c r="Y76" s="579" t="s">
        <v>247</v>
      </c>
      <c r="Z76" s="579"/>
      <c r="AA76" s="579" t="s">
        <v>248</v>
      </c>
      <c r="AB76" s="579"/>
      <c r="AC76" s="481">
        <v>45208</v>
      </c>
    </row>
    <row r="77" spans="2:29">
      <c r="B77" s="18"/>
      <c r="C77" s="164" t="s">
        <v>13</v>
      </c>
      <c r="D77" s="406"/>
      <c r="E77" s="165"/>
      <c r="F77" s="12">
        <v>0</v>
      </c>
      <c r="G77" s="13"/>
      <c r="H77" s="12">
        <v>3</v>
      </c>
      <c r="I77" s="360" t="s">
        <v>51</v>
      </c>
      <c r="J77" s="409"/>
      <c r="K77" s="409"/>
      <c r="L77" s="409"/>
      <c r="M77" s="409"/>
      <c r="N77" s="160"/>
      <c r="O77" s="23"/>
      <c r="V77" s="372" t="s">
        <v>7</v>
      </c>
      <c r="W77" s="578" t="s">
        <v>344</v>
      </c>
      <c r="X77" s="579"/>
      <c r="Y77" s="579" t="s">
        <v>247</v>
      </c>
      <c r="Z77" s="579"/>
      <c r="AA77" s="579" t="s">
        <v>248</v>
      </c>
      <c r="AB77" s="580"/>
      <c r="AC77" s="481">
        <v>45320</v>
      </c>
    </row>
    <row r="78" spans="2:29">
      <c r="B78" s="18"/>
      <c r="C78" s="166" t="s">
        <v>9</v>
      </c>
      <c r="D78" s="407"/>
      <c r="E78" s="167"/>
      <c r="F78" s="16">
        <v>2</v>
      </c>
      <c r="G78" s="17"/>
      <c r="H78" s="16">
        <v>1</v>
      </c>
      <c r="I78" s="361" t="s">
        <v>61</v>
      </c>
      <c r="J78" s="410"/>
      <c r="K78" s="410"/>
      <c r="L78" s="410"/>
      <c r="M78" s="410"/>
      <c r="N78" s="161"/>
      <c r="O78" s="23"/>
      <c r="V78" s="372" t="s">
        <v>53</v>
      </c>
      <c r="W78" s="578">
        <v>46</v>
      </c>
      <c r="X78" s="579"/>
      <c r="Y78" s="579" t="s">
        <v>259</v>
      </c>
      <c r="Z78" s="579"/>
      <c r="AA78" s="579" t="s">
        <v>245</v>
      </c>
      <c r="AB78" s="580"/>
      <c r="AC78" s="481">
        <v>45349</v>
      </c>
    </row>
    <row r="79" spans="2:29">
      <c r="B79" s="18"/>
      <c r="C79" s="19"/>
      <c r="D79" s="19"/>
      <c r="E79" s="19"/>
      <c r="F79" s="19"/>
      <c r="G79" s="19"/>
      <c r="H79" s="20"/>
      <c r="I79" s="19"/>
      <c r="J79" s="19"/>
      <c r="K79" s="19"/>
      <c r="L79" s="19"/>
      <c r="M79" s="19"/>
      <c r="N79" s="19"/>
      <c r="O79" s="23"/>
      <c r="V79" s="372" t="s">
        <v>8</v>
      </c>
      <c r="W79" s="578">
        <v>46</v>
      </c>
      <c r="X79" s="579"/>
      <c r="Y79" s="579" t="s">
        <v>263</v>
      </c>
      <c r="Z79" s="579"/>
      <c r="AA79" s="579" t="s">
        <v>243</v>
      </c>
      <c r="AB79" s="579"/>
      <c r="AC79" s="481">
        <v>45306</v>
      </c>
    </row>
    <row r="80" spans="2:29">
      <c r="B80" s="22" t="s">
        <v>283</v>
      </c>
      <c r="C80" s="9"/>
      <c r="D80" s="9"/>
      <c r="E80" s="19"/>
      <c r="F80" s="19"/>
      <c r="G80" s="19"/>
      <c r="H80" s="20"/>
      <c r="I80" s="19"/>
      <c r="J80" s="19"/>
      <c r="K80" s="19"/>
      <c r="L80" s="19"/>
      <c r="M80" s="19"/>
      <c r="N80" s="19"/>
      <c r="O80" s="21"/>
      <c r="V80" s="372" t="s">
        <v>8</v>
      </c>
      <c r="W80" s="578">
        <v>46</v>
      </c>
      <c r="X80" s="579"/>
      <c r="Y80" s="579" t="s">
        <v>310</v>
      </c>
      <c r="Z80" s="579"/>
      <c r="AA80" s="579" t="s">
        <v>243</v>
      </c>
      <c r="AB80" s="579"/>
      <c r="AC80" s="481">
        <v>45257</v>
      </c>
    </row>
    <row r="81" spans="2:29">
      <c r="B81" s="180"/>
      <c r="C81" s="19" t="s">
        <v>14</v>
      </c>
      <c r="D81" s="19"/>
      <c r="E81" s="19"/>
      <c r="F81" s="24">
        <f>SUM(F82:F85)</f>
        <v>4</v>
      </c>
      <c r="G81" s="24" t="s">
        <v>62</v>
      </c>
      <c r="H81" s="24">
        <f>SUM(H82:H85)</f>
        <v>8</v>
      </c>
      <c r="I81" s="25" t="s">
        <v>88</v>
      </c>
      <c r="J81" s="19"/>
      <c r="K81" s="19"/>
      <c r="L81" s="19"/>
      <c r="M81" s="19"/>
      <c r="N81" s="19"/>
      <c r="O81" s="393">
        <v>45215</v>
      </c>
      <c r="V81" s="372" t="s">
        <v>10</v>
      </c>
      <c r="W81" s="578">
        <v>45</v>
      </c>
      <c r="X81" s="579"/>
      <c r="Y81" s="579" t="s">
        <v>266</v>
      </c>
      <c r="Z81" s="579"/>
      <c r="AA81" s="579" t="s">
        <v>248</v>
      </c>
      <c r="AB81" s="579"/>
      <c r="AC81" s="481">
        <v>45208</v>
      </c>
    </row>
    <row r="82" spans="2:29">
      <c r="B82" s="18"/>
      <c r="C82" s="162" t="s">
        <v>71</v>
      </c>
      <c r="D82" s="405"/>
      <c r="E82" s="163"/>
      <c r="F82" s="14">
        <v>2</v>
      </c>
      <c r="G82" s="15"/>
      <c r="H82" s="14">
        <v>1</v>
      </c>
      <c r="I82" s="359" t="s">
        <v>94</v>
      </c>
      <c r="J82" s="408"/>
      <c r="K82" s="408"/>
      <c r="L82" s="408"/>
      <c r="M82" s="408"/>
      <c r="N82" s="159"/>
      <c r="O82" s="23"/>
      <c r="V82" s="372" t="s">
        <v>51</v>
      </c>
      <c r="W82" s="578">
        <v>45</v>
      </c>
      <c r="X82" s="579"/>
      <c r="Y82" s="579" t="s">
        <v>264</v>
      </c>
      <c r="Z82" s="579"/>
      <c r="AA82" s="579" t="s">
        <v>243</v>
      </c>
      <c r="AB82" s="579"/>
      <c r="AC82" s="481">
        <v>45264</v>
      </c>
    </row>
    <row r="83" spans="2:29">
      <c r="B83" s="18"/>
      <c r="C83" s="164" t="s">
        <v>187</v>
      </c>
      <c r="D83" s="406"/>
      <c r="E83" s="165"/>
      <c r="F83" s="12">
        <v>0</v>
      </c>
      <c r="G83" s="13"/>
      <c r="H83" s="12">
        <v>3</v>
      </c>
      <c r="I83" s="360" t="s">
        <v>9</v>
      </c>
      <c r="J83" s="409"/>
      <c r="K83" s="409"/>
      <c r="L83" s="409"/>
      <c r="M83" s="409"/>
      <c r="N83" s="160"/>
      <c r="O83" s="23"/>
      <c r="V83" s="372" t="s">
        <v>7</v>
      </c>
      <c r="W83" s="578">
        <v>44</v>
      </c>
      <c r="X83" s="579"/>
      <c r="Y83" s="579" t="s">
        <v>264</v>
      </c>
      <c r="Z83" s="579"/>
      <c r="AA83" s="579" t="s">
        <v>248</v>
      </c>
      <c r="AB83" s="579"/>
      <c r="AC83" s="481">
        <v>45208</v>
      </c>
    </row>
    <row r="84" spans="2:29">
      <c r="B84" s="18"/>
      <c r="C84" s="164" t="s">
        <v>24</v>
      </c>
      <c r="D84" s="406"/>
      <c r="E84" s="165"/>
      <c r="F84" s="12">
        <v>1</v>
      </c>
      <c r="G84" s="13"/>
      <c r="H84" s="12">
        <v>2</v>
      </c>
      <c r="I84" s="360" t="s">
        <v>13</v>
      </c>
      <c r="J84" s="409"/>
      <c r="K84" s="409"/>
      <c r="L84" s="409"/>
      <c r="M84" s="409"/>
      <c r="N84" s="160"/>
      <c r="O84" s="23"/>
      <c r="V84" s="372" t="s">
        <v>73</v>
      </c>
      <c r="W84" s="578">
        <v>44</v>
      </c>
      <c r="X84" s="579"/>
      <c r="Y84" s="579" t="s">
        <v>265</v>
      </c>
      <c r="Z84" s="579"/>
      <c r="AA84" s="579" t="s">
        <v>243</v>
      </c>
      <c r="AB84" s="579"/>
      <c r="AC84" s="481">
        <v>45257</v>
      </c>
    </row>
    <row r="85" spans="2:29">
      <c r="B85" s="18"/>
      <c r="C85" s="166" t="s">
        <v>188</v>
      </c>
      <c r="D85" s="407"/>
      <c r="E85" s="167"/>
      <c r="F85" s="16">
        <v>1</v>
      </c>
      <c r="G85" s="17"/>
      <c r="H85" s="16">
        <v>2</v>
      </c>
      <c r="I85" s="361" t="s">
        <v>64</v>
      </c>
      <c r="J85" s="410"/>
      <c r="K85" s="410"/>
      <c r="L85" s="410"/>
      <c r="M85" s="410"/>
      <c r="N85" s="161"/>
      <c r="O85" s="23"/>
      <c r="V85" s="372" t="s">
        <v>78</v>
      </c>
      <c r="W85" s="578">
        <v>44</v>
      </c>
      <c r="X85" s="579"/>
      <c r="Y85" s="579" t="s">
        <v>247</v>
      </c>
      <c r="Z85" s="579"/>
      <c r="AA85" s="579" t="s">
        <v>243</v>
      </c>
      <c r="AB85" s="579"/>
      <c r="AC85" s="481">
        <v>45342</v>
      </c>
    </row>
    <row r="86" spans="2:29">
      <c r="B86" s="180"/>
      <c r="C86" s="19" t="s">
        <v>133</v>
      </c>
      <c r="D86" s="19"/>
      <c r="E86" s="19"/>
      <c r="F86" s="24">
        <f>SUM(F87:F90)</f>
        <v>7</v>
      </c>
      <c r="G86" s="24" t="s">
        <v>62</v>
      </c>
      <c r="H86" s="24">
        <f>SUM(H87:H90)</f>
        <v>5</v>
      </c>
      <c r="I86" s="25" t="s">
        <v>76</v>
      </c>
      <c r="J86" s="19"/>
      <c r="K86" s="19"/>
      <c r="L86" s="19"/>
      <c r="M86" s="19"/>
      <c r="N86" s="19"/>
      <c r="O86" s="393">
        <v>45215</v>
      </c>
      <c r="V86" s="372" t="s">
        <v>53</v>
      </c>
      <c r="W86" s="578">
        <v>44</v>
      </c>
      <c r="X86" s="579"/>
      <c r="Y86" s="579" t="s">
        <v>333</v>
      </c>
      <c r="Z86" s="579"/>
      <c r="AA86" s="579" t="s">
        <v>248</v>
      </c>
      <c r="AB86" s="579"/>
      <c r="AC86" s="481">
        <v>45306</v>
      </c>
    </row>
    <row r="87" spans="2:29">
      <c r="B87" s="18"/>
      <c r="C87" s="162" t="s">
        <v>56</v>
      </c>
      <c r="D87" s="405"/>
      <c r="E87" s="163"/>
      <c r="F87" s="14">
        <v>2</v>
      </c>
      <c r="G87" s="15"/>
      <c r="H87" s="14">
        <v>1</v>
      </c>
      <c r="I87" s="359" t="s">
        <v>60</v>
      </c>
      <c r="J87" s="408"/>
      <c r="K87" s="408"/>
      <c r="L87" s="408"/>
      <c r="M87" s="408"/>
      <c r="N87" s="159"/>
      <c r="O87" s="23"/>
      <c r="V87" s="372" t="s">
        <v>77</v>
      </c>
      <c r="W87" s="578">
        <v>44</v>
      </c>
      <c r="X87" s="579"/>
      <c r="Y87" s="579" t="s">
        <v>266</v>
      </c>
      <c r="Z87" s="579"/>
      <c r="AA87" s="579" t="s">
        <v>243</v>
      </c>
      <c r="AB87" s="579"/>
      <c r="AC87" s="481">
        <v>45236</v>
      </c>
    </row>
    <row r="88" spans="2:29">
      <c r="B88" s="18"/>
      <c r="C88" s="164" t="s">
        <v>77</v>
      </c>
      <c r="D88" s="406"/>
      <c r="E88" s="165"/>
      <c r="F88" s="12">
        <v>2</v>
      </c>
      <c r="G88" s="13"/>
      <c r="H88" s="12">
        <v>1</v>
      </c>
      <c r="I88" s="360" t="s">
        <v>10</v>
      </c>
      <c r="J88" s="409"/>
      <c r="K88" s="409"/>
      <c r="L88" s="409"/>
      <c r="M88" s="409"/>
      <c r="N88" s="160"/>
      <c r="O88" s="23"/>
      <c r="V88" s="372" t="s">
        <v>7</v>
      </c>
      <c r="W88" s="578">
        <v>43</v>
      </c>
      <c r="X88" s="579"/>
      <c r="Y88" s="579" t="s">
        <v>288</v>
      </c>
      <c r="Z88" s="579"/>
      <c r="AA88" s="579" t="s">
        <v>248</v>
      </c>
      <c r="AB88" s="579"/>
      <c r="AC88" s="481">
        <v>45250</v>
      </c>
    </row>
    <row r="89" spans="2:29">
      <c r="B89" s="18"/>
      <c r="C89" s="164" t="s">
        <v>59</v>
      </c>
      <c r="D89" s="406"/>
      <c r="E89" s="165"/>
      <c r="F89" s="12">
        <v>3</v>
      </c>
      <c r="G89" s="13"/>
      <c r="H89" s="12">
        <v>0</v>
      </c>
      <c r="I89" s="360" t="s">
        <v>230</v>
      </c>
      <c r="J89" s="409"/>
      <c r="K89" s="409"/>
      <c r="L89" s="409"/>
      <c r="M89" s="409"/>
      <c r="N89" s="160"/>
      <c r="O89" s="23"/>
      <c r="V89" s="372" t="s">
        <v>60</v>
      </c>
      <c r="W89" s="578">
        <v>43</v>
      </c>
      <c r="X89" s="579"/>
      <c r="Y89" s="579" t="s">
        <v>266</v>
      </c>
      <c r="Z89" s="579"/>
      <c r="AA89" s="579" t="s">
        <v>248</v>
      </c>
      <c r="AB89" s="580"/>
      <c r="AC89" s="481">
        <v>45320</v>
      </c>
    </row>
    <row r="90" spans="2:29">
      <c r="B90" s="18"/>
      <c r="C90" s="166" t="s">
        <v>78</v>
      </c>
      <c r="D90" s="407"/>
      <c r="E90" s="167"/>
      <c r="F90" s="16">
        <v>0</v>
      </c>
      <c r="G90" s="17"/>
      <c r="H90" s="16">
        <v>3</v>
      </c>
      <c r="I90" s="361" t="s">
        <v>7</v>
      </c>
      <c r="J90" s="410"/>
      <c r="K90" s="410"/>
      <c r="L90" s="410"/>
      <c r="M90" s="410"/>
      <c r="N90" s="161"/>
      <c r="O90" s="23"/>
      <c r="V90" s="372" t="s">
        <v>7</v>
      </c>
      <c r="W90" s="578">
        <v>42</v>
      </c>
      <c r="X90" s="579"/>
      <c r="Y90" s="579" t="s">
        <v>288</v>
      </c>
      <c r="Z90" s="579"/>
      <c r="AA90" s="579" t="s">
        <v>248</v>
      </c>
      <c r="AB90" s="579"/>
      <c r="AC90" s="481">
        <v>45250</v>
      </c>
    </row>
    <row r="91" spans="2:29">
      <c r="B91" s="180"/>
      <c r="C91" s="19" t="s">
        <v>173</v>
      </c>
      <c r="D91" s="19"/>
      <c r="E91" s="19"/>
      <c r="F91" s="24">
        <f>SUM(F92:F95)</f>
        <v>7</v>
      </c>
      <c r="G91" s="24" t="s">
        <v>62</v>
      </c>
      <c r="H91" s="24">
        <f>SUM(H92:H95)</f>
        <v>5</v>
      </c>
      <c r="I91" s="25" t="s">
        <v>223</v>
      </c>
      <c r="J91" s="19"/>
      <c r="K91" s="19"/>
      <c r="L91" s="19"/>
      <c r="M91" s="19"/>
      <c r="N91" s="19"/>
      <c r="O91" s="393">
        <v>45216</v>
      </c>
      <c r="V91" s="372" t="s">
        <v>10</v>
      </c>
      <c r="W91" s="578">
        <v>42</v>
      </c>
      <c r="X91" s="579"/>
      <c r="Y91" s="579" t="s">
        <v>257</v>
      </c>
      <c r="Z91" s="579"/>
      <c r="AA91" s="579" t="s">
        <v>245</v>
      </c>
      <c r="AB91" s="579"/>
      <c r="AC91" s="481">
        <v>45201</v>
      </c>
    </row>
    <row r="92" spans="2:29">
      <c r="B92" s="18"/>
      <c r="C92" s="162" t="s">
        <v>12</v>
      </c>
      <c r="D92" s="405"/>
      <c r="E92" s="163"/>
      <c r="F92" s="14">
        <v>0</v>
      </c>
      <c r="G92" s="15"/>
      <c r="H92" s="14">
        <v>3</v>
      </c>
      <c r="I92" s="359" t="s">
        <v>8</v>
      </c>
      <c r="J92" s="408"/>
      <c r="K92" s="408"/>
      <c r="L92" s="408"/>
      <c r="M92" s="408"/>
      <c r="N92" s="159"/>
      <c r="O92" s="23"/>
      <c r="V92" s="372" t="s">
        <v>77</v>
      </c>
      <c r="W92" s="578">
        <v>42</v>
      </c>
      <c r="X92" s="579"/>
      <c r="Y92" s="579" t="s">
        <v>247</v>
      </c>
      <c r="Z92" s="579"/>
      <c r="AA92" s="579" t="s">
        <v>248</v>
      </c>
      <c r="AB92" s="579"/>
      <c r="AC92" s="481">
        <v>45299</v>
      </c>
    </row>
    <row r="93" spans="2:29">
      <c r="B93" s="18"/>
      <c r="C93" s="164" t="s">
        <v>61</v>
      </c>
      <c r="D93" s="406"/>
      <c r="E93" s="165"/>
      <c r="F93" s="12">
        <v>2</v>
      </c>
      <c r="G93" s="13"/>
      <c r="H93" s="12">
        <v>1</v>
      </c>
      <c r="I93" s="360" t="s">
        <v>200</v>
      </c>
      <c r="J93" s="409"/>
      <c r="K93" s="409"/>
      <c r="L93" s="409"/>
      <c r="M93" s="409"/>
      <c r="N93" s="160"/>
      <c r="O93" s="23"/>
      <c r="V93" s="372" t="s">
        <v>77</v>
      </c>
      <c r="W93" s="578">
        <v>42</v>
      </c>
      <c r="X93" s="579"/>
      <c r="Y93" s="579" t="s">
        <v>266</v>
      </c>
      <c r="Z93" s="579"/>
      <c r="AA93" s="579" t="s">
        <v>243</v>
      </c>
      <c r="AB93" s="579"/>
      <c r="AC93" s="481">
        <v>45236</v>
      </c>
    </row>
    <row r="94" spans="2:29">
      <c r="B94" s="18"/>
      <c r="C94" s="164" t="s">
        <v>11</v>
      </c>
      <c r="D94" s="406"/>
      <c r="E94" s="165"/>
      <c r="F94" s="12">
        <v>3</v>
      </c>
      <c r="G94" s="13"/>
      <c r="H94" s="12">
        <v>0</v>
      </c>
      <c r="I94" s="360" t="s">
        <v>201</v>
      </c>
      <c r="J94" s="409"/>
      <c r="K94" s="409"/>
      <c r="L94" s="409"/>
      <c r="M94" s="409"/>
      <c r="N94" s="160"/>
      <c r="O94" s="23"/>
      <c r="V94" s="372" t="s">
        <v>59</v>
      </c>
      <c r="W94" s="578">
        <v>41</v>
      </c>
      <c r="X94" s="579"/>
      <c r="Y94" s="579" t="s">
        <v>261</v>
      </c>
      <c r="Z94" s="579"/>
      <c r="AA94" s="579" t="s">
        <v>248</v>
      </c>
      <c r="AB94" s="579"/>
      <c r="AC94" s="481">
        <v>45313</v>
      </c>
    </row>
    <row r="95" spans="2:29">
      <c r="B95" s="18"/>
      <c r="C95" s="166" t="s">
        <v>51</v>
      </c>
      <c r="D95" s="407"/>
      <c r="E95" s="167"/>
      <c r="F95" s="16">
        <v>2</v>
      </c>
      <c r="G95" s="17"/>
      <c r="H95" s="16">
        <v>1</v>
      </c>
      <c r="I95" s="361" t="s">
        <v>73</v>
      </c>
      <c r="J95" s="410"/>
      <c r="K95" s="410"/>
      <c r="L95" s="410"/>
      <c r="M95" s="410"/>
      <c r="N95" s="161"/>
      <c r="O95" s="23"/>
      <c r="V95" s="372" t="s">
        <v>73</v>
      </c>
      <c r="W95" s="578">
        <v>41</v>
      </c>
      <c r="X95" s="579"/>
      <c r="Y95" s="579" t="s">
        <v>290</v>
      </c>
      <c r="Z95" s="579"/>
      <c r="AA95" s="579" t="s">
        <v>248</v>
      </c>
      <c r="AB95" s="580"/>
      <c r="AC95" s="481">
        <v>45320</v>
      </c>
    </row>
    <row r="96" spans="2:29">
      <c r="B96" s="18"/>
      <c r="C96" s="19"/>
      <c r="D96" s="19"/>
      <c r="E96" s="19"/>
      <c r="F96" s="19"/>
      <c r="G96" s="19"/>
      <c r="H96" s="20"/>
      <c r="I96" s="19"/>
      <c r="J96" s="19"/>
      <c r="K96" s="19"/>
      <c r="L96" s="19"/>
      <c r="M96" s="19"/>
      <c r="N96" s="19"/>
      <c r="O96" s="23"/>
      <c r="V96" s="372" t="s">
        <v>77</v>
      </c>
      <c r="W96" s="578">
        <v>41</v>
      </c>
      <c r="X96" s="579"/>
      <c r="Y96" s="579" t="s">
        <v>259</v>
      </c>
      <c r="Z96" s="579"/>
      <c r="AA96" s="579" t="s">
        <v>248</v>
      </c>
      <c r="AB96" s="579"/>
      <c r="AC96" s="481">
        <v>45257</v>
      </c>
    </row>
    <row r="97" spans="2:29">
      <c r="B97" s="22" t="s">
        <v>292</v>
      </c>
      <c r="C97" s="9"/>
      <c r="D97" s="9"/>
      <c r="E97" s="19"/>
      <c r="F97" s="19"/>
      <c r="G97" s="19"/>
      <c r="H97" s="20"/>
      <c r="I97" s="19"/>
      <c r="J97" s="19"/>
      <c r="K97" s="19"/>
      <c r="L97" s="19"/>
      <c r="M97" s="19"/>
      <c r="N97" s="19"/>
      <c r="O97" s="21"/>
      <c r="V97" s="372" t="s">
        <v>7</v>
      </c>
      <c r="W97" s="578">
        <v>40</v>
      </c>
      <c r="X97" s="579"/>
      <c r="Y97" s="579" t="s">
        <v>264</v>
      </c>
      <c r="Z97" s="579"/>
      <c r="AA97" s="579" t="s">
        <v>248</v>
      </c>
      <c r="AB97" s="579"/>
      <c r="AC97" s="481">
        <v>45208</v>
      </c>
    </row>
    <row r="98" spans="2:29">
      <c r="B98" s="180"/>
      <c r="C98" s="19" t="s">
        <v>223</v>
      </c>
      <c r="D98" s="19"/>
      <c r="E98" s="19"/>
      <c r="F98" s="24">
        <f>SUM(F99:F102)</f>
        <v>5</v>
      </c>
      <c r="G98" s="24" t="s">
        <v>62</v>
      </c>
      <c r="H98" s="24">
        <f>SUM(H99:H102)</f>
        <v>7</v>
      </c>
      <c r="I98" s="25" t="s">
        <v>133</v>
      </c>
      <c r="J98" s="19"/>
      <c r="K98" s="19"/>
      <c r="L98" s="19"/>
      <c r="M98" s="19"/>
      <c r="N98" s="19"/>
      <c r="O98" s="393">
        <v>45236</v>
      </c>
      <c r="V98" s="372" t="s">
        <v>187</v>
      </c>
      <c r="W98" s="578">
        <v>40</v>
      </c>
      <c r="X98" s="579"/>
      <c r="Y98" s="579" t="s">
        <v>244</v>
      </c>
      <c r="Z98" s="579"/>
      <c r="AA98" s="579" t="s">
        <v>245</v>
      </c>
      <c r="AB98" s="579"/>
      <c r="AC98" s="481">
        <v>45327</v>
      </c>
    </row>
    <row r="99" spans="2:29">
      <c r="B99" s="18"/>
      <c r="C99" s="162" t="s">
        <v>8</v>
      </c>
      <c r="D99" s="405"/>
      <c r="E99" s="163"/>
      <c r="F99" s="14">
        <v>3</v>
      </c>
      <c r="G99" s="15"/>
      <c r="H99" s="14">
        <v>0</v>
      </c>
      <c r="I99" s="359" t="s">
        <v>56</v>
      </c>
      <c r="J99" s="408"/>
      <c r="K99" s="408"/>
      <c r="L99" s="408"/>
      <c r="M99" s="408"/>
      <c r="N99" s="159"/>
      <c r="O99" s="23"/>
      <c r="V99" s="372" t="s">
        <v>77</v>
      </c>
      <c r="W99" s="578">
        <v>40</v>
      </c>
      <c r="X99" s="579"/>
      <c r="Y99" s="579" t="s">
        <v>259</v>
      </c>
      <c r="Z99" s="579"/>
      <c r="AA99" s="579" t="s">
        <v>248</v>
      </c>
      <c r="AB99" s="579"/>
      <c r="AC99" s="481">
        <v>45257</v>
      </c>
    </row>
    <row r="100" spans="2:29">
      <c r="B100" s="18"/>
      <c r="C100" s="164" t="s">
        <v>201</v>
      </c>
      <c r="D100" s="406"/>
      <c r="E100" s="165"/>
      <c r="F100" s="12">
        <v>0</v>
      </c>
      <c r="G100" s="13"/>
      <c r="H100" s="12">
        <v>3</v>
      </c>
      <c r="I100" s="360" t="s">
        <v>78</v>
      </c>
      <c r="J100" s="409"/>
      <c r="K100" s="409"/>
      <c r="L100" s="409"/>
      <c r="M100" s="409"/>
      <c r="N100" s="160"/>
      <c r="O100" s="23"/>
      <c r="V100" s="372" t="s">
        <v>77</v>
      </c>
      <c r="W100" s="578">
        <v>39</v>
      </c>
      <c r="X100" s="579"/>
      <c r="Y100" s="579" t="s">
        <v>247</v>
      </c>
      <c r="Z100" s="579"/>
      <c r="AA100" s="579" t="s">
        <v>248</v>
      </c>
      <c r="AB100" s="579"/>
      <c r="AC100" s="481">
        <v>45187</v>
      </c>
    </row>
    <row r="101" spans="2:29">
      <c r="B101" s="18"/>
      <c r="C101" s="164" t="s">
        <v>73</v>
      </c>
      <c r="D101" s="406"/>
      <c r="E101" s="165"/>
      <c r="F101" s="12">
        <v>2</v>
      </c>
      <c r="G101" s="13"/>
      <c r="H101" s="12">
        <v>1</v>
      </c>
      <c r="I101" s="360" t="s">
        <v>59</v>
      </c>
      <c r="J101" s="409"/>
      <c r="K101" s="409"/>
      <c r="L101" s="409"/>
      <c r="M101" s="409"/>
      <c r="N101" s="160"/>
      <c r="O101" s="23"/>
      <c r="V101" s="372" t="s">
        <v>7</v>
      </c>
      <c r="W101" s="578">
        <v>38</v>
      </c>
      <c r="X101" s="579"/>
      <c r="Y101" s="579" t="s">
        <v>288</v>
      </c>
      <c r="Z101" s="579"/>
      <c r="AA101" s="579" t="s">
        <v>248</v>
      </c>
      <c r="AB101" s="579"/>
      <c r="AC101" s="481">
        <v>45250</v>
      </c>
    </row>
    <row r="102" spans="2:29">
      <c r="B102" s="18"/>
      <c r="C102" s="166" t="s">
        <v>200</v>
      </c>
      <c r="D102" s="407"/>
      <c r="E102" s="167"/>
      <c r="F102" s="16">
        <v>0</v>
      </c>
      <c r="G102" s="17"/>
      <c r="H102" s="16">
        <v>3</v>
      </c>
      <c r="I102" s="361" t="s">
        <v>77</v>
      </c>
      <c r="J102" s="410"/>
      <c r="K102" s="410"/>
      <c r="L102" s="410"/>
      <c r="M102" s="410"/>
      <c r="N102" s="161"/>
      <c r="O102" s="23"/>
      <c r="V102" s="372" t="s">
        <v>71</v>
      </c>
      <c r="W102" s="578">
        <v>38</v>
      </c>
      <c r="X102" s="579"/>
      <c r="Y102" s="579" t="s">
        <v>263</v>
      </c>
      <c r="Z102" s="579"/>
      <c r="AA102" s="579" t="s">
        <v>245</v>
      </c>
      <c r="AB102" s="579"/>
      <c r="AC102" s="481">
        <v>45327</v>
      </c>
    </row>
    <row r="103" spans="2:29">
      <c r="B103" s="180"/>
      <c r="C103" s="19" t="s">
        <v>173</v>
      </c>
      <c r="D103" s="19"/>
      <c r="E103" s="19"/>
      <c r="F103" s="24">
        <f>SUM(F104:F107)</f>
        <v>4</v>
      </c>
      <c r="G103" s="24" t="s">
        <v>62</v>
      </c>
      <c r="H103" s="24">
        <f>SUM(H104:H107)</f>
        <v>8</v>
      </c>
      <c r="I103" s="25" t="s">
        <v>14</v>
      </c>
      <c r="J103" s="19"/>
      <c r="K103" s="19"/>
      <c r="L103" s="19"/>
      <c r="M103" s="19"/>
      <c r="N103" s="19"/>
      <c r="O103" s="393">
        <v>45236</v>
      </c>
      <c r="V103" s="372" t="s">
        <v>73</v>
      </c>
      <c r="W103" s="578">
        <v>38</v>
      </c>
      <c r="X103" s="579"/>
      <c r="Y103" s="579" t="s">
        <v>286</v>
      </c>
      <c r="Z103" s="579"/>
      <c r="AA103" s="579" t="s">
        <v>248</v>
      </c>
      <c r="AB103" s="579"/>
      <c r="AC103" s="481">
        <v>45299</v>
      </c>
    </row>
    <row r="104" spans="2:29">
      <c r="B104" s="18"/>
      <c r="C104" s="162" t="s">
        <v>12</v>
      </c>
      <c r="D104" s="405"/>
      <c r="E104" s="163"/>
      <c r="F104" s="14">
        <v>1</v>
      </c>
      <c r="G104" s="15"/>
      <c r="H104" s="14">
        <v>2</v>
      </c>
      <c r="I104" s="359" t="s">
        <v>188</v>
      </c>
      <c r="J104" s="408"/>
      <c r="K104" s="408"/>
      <c r="L104" s="408"/>
      <c r="M104" s="408"/>
      <c r="N104" s="159"/>
      <c r="O104" s="23"/>
      <c r="V104" s="372" t="s">
        <v>9</v>
      </c>
      <c r="W104" s="578">
        <v>38</v>
      </c>
      <c r="X104" s="579"/>
      <c r="Y104" s="579" t="s">
        <v>266</v>
      </c>
      <c r="Z104" s="579"/>
      <c r="AA104" s="579" t="s">
        <v>243</v>
      </c>
      <c r="AB104" s="579"/>
      <c r="AC104" s="481">
        <v>45306</v>
      </c>
    </row>
    <row r="105" spans="2:29">
      <c r="B105" s="18"/>
      <c r="C105" s="164" t="s">
        <v>61</v>
      </c>
      <c r="D105" s="406"/>
      <c r="E105" s="165"/>
      <c r="F105" s="12">
        <v>1</v>
      </c>
      <c r="G105" s="13"/>
      <c r="H105" s="12">
        <v>2</v>
      </c>
      <c r="I105" s="360" t="s">
        <v>187</v>
      </c>
      <c r="J105" s="409"/>
      <c r="K105" s="409"/>
      <c r="L105" s="409"/>
      <c r="M105" s="409"/>
      <c r="N105" s="160"/>
      <c r="O105" s="23"/>
      <c r="V105" s="372" t="s">
        <v>9</v>
      </c>
      <c r="W105" s="578">
        <v>38</v>
      </c>
      <c r="X105" s="579"/>
      <c r="Y105" s="579" t="s">
        <v>266</v>
      </c>
      <c r="Z105" s="579"/>
      <c r="AA105" s="579" t="s">
        <v>243</v>
      </c>
      <c r="AB105" s="579"/>
      <c r="AC105" s="481">
        <v>45306</v>
      </c>
    </row>
    <row r="106" spans="2:29">
      <c r="B106" s="18"/>
      <c r="C106" s="164" t="s">
        <v>11</v>
      </c>
      <c r="D106" s="406"/>
      <c r="E106" s="165"/>
      <c r="F106" s="12">
        <v>0</v>
      </c>
      <c r="G106" s="13"/>
      <c r="H106" s="12">
        <v>3</v>
      </c>
      <c r="I106" s="360" t="s">
        <v>71</v>
      </c>
      <c r="J106" s="409"/>
      <c r="K106" s="409"/>
      <c r="L106" s="409"/>
      <c r="M106" s="409"/>
      <c r="N106" s="160"/>
      <c r="O106" s="23"/>
      <c r="V106" s="372" t="s">
        <v>77</v>
      </c>
      <c r="W106" s="578">
        <v>35</v>
      </c>
      <c r="X106" s="579"/>
      <c r="Y106" s="579" t="s">
        <v>247</v>
      </c>
      <c r="Z106" s="579"/>
      <c r="AA106" s="579" t="s">
        <v>248</v>
      </c>
      <c r="AB106" s="579"/>
      <c r="AC106" s="481">
        <v>45299</v>
      </c>
    </row>
    <row r="107" spans="2:29">
      <c r="B107" s="18"/>
      <c r="C107" s="166" t="s">
        <v>51</v>
      </c>
      <c r="D107" s="407"/>
      <c r="E107" s="167"/>
      <c r="F107" s="16">
        <v>2</v>
      </c>
      <c r="G107" s="17"/>
      <c r="H107" s="16">
        <v>1</v>
      </c>
      <c r="I107" s="361" t="s">
        <v>24</v>
      </c>
      <c r="J107" s="410"/>
      <c r="K107" s="410"/>
      <c r="L107" s="410"/>
      <c r="M107" s="410"/>
      <c r="N107" s="161"/>
      <c r="O107" s="23"/>
      <c r="V107" s="372" t="s">
        <v>77</v>
      </c>
      <c r="W107" s="578">
        <v>35</v>
      </c>
      <c r="X107" s="579"/>
      <c r="Y107" s="579" t="s">
        <v>247</v>
      </c>
      <c r="Z107" s="579"/>
      <c r="AA107" s="579" t="s">
        <v>248</v>
      </c>
      <c r="AB107" s="579"/>
      <c r="AC107" s="481">
        <v>45187</v>
      </c>
    </row>
    <row r="108" spans="2:29">
      <c r="B108" s="180"/>
      <c r="C108" s="19" t="s">
        <v>76</v>
      </c>
      <c r="D108" s="19"/>
      <c r="E108" s="19"/>
      <c r="F108" s="24">
        <f>SUM(F109:F112)</f>
        <v>7</v>
      </c>
      <c r="G108" s="24" t="s">
        <v>62</v>
      </c>
      <c r="H108" s="24">
        <f>SUM(H109:H112)</f>
        <v>5</v>
      </c>
      <c r="I108" s="25" t="s">
        <v>88</v>
      </c>
      <c r="J108" s="19"/>
      <c r="K108" s="19"/>
      <c r="L108" s="19"/>
      <c r="M108" s="19"/>
      <c r="N108" s="19"/>
      <c r="O108" s="393">
        <v>45236</v>
      </c>
      <c r="V108" s="391" t="s">
        <v>198</v>
      </c>
      <c r="W108" s="581">
        <v>31</v>
      </c>
      <c r="X108" s="582"/>
      <c r="Y108" s="582" t="s">
        <v>264</v>
      </c>
      <c r="Z108" s="582"/>
      <c r="AA108" s="582" t="s">
        <v>243</v>
      </c>
      <c r="AB108" s="582"/>
      <c r="AC108" s="583">
        <v>45313</v>
      </c>
    </row>
    <row r="109" spans="2:29">
      <c r="B109" s="18"/>
      <c r="C109" s="162" t="s">
        <v>53</v>
      </c>
      <c r="D109" s="405"/>
      <c r="E109" s="163"/>
      <c r="F109" s="14">
        <v>2</v>
      </c>
      <c r="G109" s="15"/>
      <c r="H109" s="14">
        <v>1</v>
      </c>
      <c r="I109" s="359" t="s">
        <v>9</v>
      </c>
      <c r="J109" s="408"/>
      <c r="K109" s="408"/>
      <c r="L109" s="408"/>
      <c r="M109" s="408"/>
      <c r="N109" s="159"/>
      <c r="O109" s="23"/>
      <c r="V109" s="382"/>
      <c r="W109" s="384"/>
      <c r="X109" s="382"/>
      <c r="Y109" s="382"/>
      <c r="Z109" s="382"/>
      <c r="AA109" s="382"/>
      <c r="AB109" s="382"/>
      <c r="AC109" s="385"/>
    </row>
    <row r="110" spans="2:29">
      <c r="B110" s="18"/>
      <c r="C110" s="164" t="s">
        <v>60</v>
      </c>
      <c r="D110" s="406"/>
      <c r="E110" s="165"/>
      <c r="F110" s="12">
        <v>3</v>
      </c>
      <c r="G110" s="13"/>
      <c r="H110" s="12">
        <v>0</v>
      </c>
      <c r="I110" s="360" t="s">
        <v>94</v>
      </c>
      <c r="J110" s="409"/>
      <c r="K110" s="409"/>
      <c r="L110" s="409"/>
      <c r="M110" s="409"/>
      <c r="N110" s="160"/>
      <c r="O110" s="23"/>
      <c r="V110" s="382"/>
      <c r="W110" s="384"/>
      <c r="X110" s="382"/>
      <c r="Y110" s="382"/>
      <c r="Z110" s="382"/>
      <c r="AA110" s="382"/>
      <c r="AB110" s="382"/>
      <c r="AC110" s="385"/>
    </row>
    <row r="111" spans="2:29">
      <c r="B111" s="18"/>
      <c r="C111" s="164" t="s">
        <v>10</v>
      </c>
      <c r="D111" s="406"/>
      <c r="E111" s="165"/>
      <c r="F111" s="12">
        <v>2</v>
      </c>
      <c r="G111" s="13"/>
      <c r="H111" s="12">
        <v>1</v>
      </c>
      <c r="I111" s="360" t="s">
        <v>13</v>
      </c>
      <c r="J111" s="409"/>
      <c r="K111" s="409"/>
      <c r="L111" s="409"/>
      <c r="M111" s="409"/>
      <c r="N111" s="160"/>
      <c r="O111" s="23"/>
      <c r="V111" s="383"/>
      <c r="W111" s="381"/>
      <c r="X111" s="382"/>
      <c r="Y111" s="383"/>
      <c r="Z111" s="382"/>
      <c r="AA111" s="383"/>
      <c r="AB111" s="382"/>
      <c r="AC111" s="385"/>
    </row>
    <row r="112" spans="2:29">
      <c r="B112" s="18"/>
      <c r="C112" s="166" t="s">
        <v>230</v>
      </c>
      <c r="D112" s="407"/>
      <c r="E112" s="167"/>
      <c r="F112" s="16">
        <v>0</v>
      </c>
      <c r="G112" s="17"/>
      <c r="H112" s="16">
        <v>3</v>
      </c>
      <c r="I112" s="361" t="s">
        <v>64</v>
      </c>
      <c r="J112" s="410"/>
      <c r="K112" s="410"/>
      <c r="L112" s="410"/>
      <c r="M112" s="410"/>
      <c r="N112" s="161"/>
      <c r="O112" s="23"/>
      <c r="V112" s="382"/>
      <c r="W112" s="384"/>
      <c r="X112" s="382"/>
      <c r="Y112" s="382"/>
      <c r="Z112" s="382"/>
      <c r="AA112" s="382"/>
      <c r="AB112" s="382"/>
      <c r="AC112" s="385"/>
    </row>
    <row r="113" spans="2:29">
      <c r="B113" s="18"/>
      <c r="C113" s="19"/>
      <c r="D113" s="19"/>
      <c r="E113" s="19"/>
      <c r="F113" s="19"/>
      <c r="G113" s="19"/>
      <c r="H113" s="20"/>
      <c r="I113" s="19"/>
      <c r="J113" s="19"/>
      <c r="K113" s="19"/>
      <c r="L113" s="19"/>
      <c r="M113" s="19"/>
      <c r="N113" s="19"/>
      <c r="O113" s="23"/>
      <c r="V113" s="382"/>
      <c r="W113" s="384"/>
      <c r="X113" s="382"/>
      <c r="Y113" s="382"/>
      <c r="Z113" s="382"/>
      <c r="AA113" s="382"/>
      <c r="AB113" s="382"/>
      <c r="AC113" s="385"/>
    </row>
    <row r="114" spans="2:29">
      <c r="B114" s="22" t="s">
        <v>300</v>
      </c>
      <c r="C114" s="9"/>
      <c r="D114" s="9"/>
      <c r="E114" s="19"/>
      <c r="F114" s="19"/>
      <c r="G114" s="19"/>
      <c r="H114" s="20"/>
      <c r="I114" s="19"/>
      <c r="J114" s="19"/>
      <c r="K114" s="19"/>
      <c r="L114" s="19"/>
      <c r="M114" s="19"/>
      <c r="N114" s="19"/>
      <c r="O114" s="21"/>
      <c r="V114" s="382"/>
      <c r="W114" s="384"/>
      <c r="X114" s="382"/>
      <c r="Y114" s="382"/>
      <c r="Z114" s="382"/>
      <c r="AA114" s="382"/>
      <c r="AB114" s="382"/>
      <c r="AC114" s="385"/>
    </row>
    <row r="115" spans="2:29">
      <c r="B115" s="180"/>
      <c r="C115" s="19" t="s">
        <v>133</v>
      </c>
      <c r="D115" s="19"/>
      <c r="E115" s="19"/>
      <c r="F115" s="24">
        <f>SUM(F116:F119)</f>
        <v>8</v>
      </c>
      <c r="G115" s="24" t="s">
        <v>62</v>
      </c>
      <c r="H115" s="24">
        <f>SUM(H116:H119)</f>
        <v>4</v>
      </c>
      <c r="I115" s="25" t="s">
        <v>173</v>
      </c>
      <c r="J115" s="19"/>
      <c r="K115" s="19"/>
      <c r="L115" s="19"/>
      <c r="M115" s="19"/>
      <c r="N115" s="19"/>
      <c r="O115" s="393">
        <v>45243</v>
      </c>
      <c r="V115" s="382"/>
      <c r="W115" s="384"/>
      <c r="X115" s="382"/>
      <c r="Y115" s="382"/>
      <c r="Z115" s="382"/>
      <c r="AA115" s="382"/>
      <c r="AB115" s="382"/>
      <c r="AC115" s="385"/>
    </row>
    <row r="116" spans="2:29">
      <c r="B116" s="18"/>
      <c r="C116" s="162" t="s">
        <v>56</v>
      </c>
      <c r="D116" s="405"/>
      <c r="E116" s="163"/>
      <c r="F116" s="14">
        <v>2</v>
      </c>
      <c r="G116" s="15"/>
      <c r="H116" s="14">
        <v>1</v>
      </c>
      <c r="I116" s="359" t="s">
        <v>12</v>
      </c>
      <c r="J116" s="408"/>
      <c r="K116" s="408"/>
      <c r="L116" s="408"/>
      <c r="M116" s="408"/>
      <c r="N116" s="159"/>
      <c r="O116" s="23"/>
      <c r="V116" s="383"/>
      <c r="W116" s="381"/>
      <c r="X116" s="382"/>
      <c r="Y116" s="383"/>
      <c r="Z116" s="382"/>
      <c r="AA116" s="383"/>
      <c r="AB116" s="382"/>
      <c r="AC116" s="385"/>
    </row>
    <row r="117" spans="2:29">
      <c r="B117" s="18"/>
      <c r="C117" s="164" t="s">
        <v>78</v>
      </c>
      <c r="D117" s="406"/>
      <c r="E117" s="165"/>
      <c r="F117" s="12">
        <v>2</v>
      </c>
      <c r="G117" s="13"/>
      <c r="H117" s="12">
        <v>1</v>
      </c>
      <c r="I117" s="360" t="s">
        <v>11</v>
      </c>
      <c r="J117" s="409"/>
      <c r="K117" s="409"/>
      <c r="L117" s="409"/>
      <c r="M117" s="409"/>
      <c r="N117" s="160"/>
      <c r="O117" s="23"/>
      <c r="V117" s="382"/>
      <c r="W117" s="384"/>
      <c r="X117" s="382"/>
      <c r="Y117" s="382"/>
      <c r="Z117" s="382"/>
      <c r="AA117" s="382"/>
      <c r="AB117" s="382"/>
      <c r="AC117" s="385"/>
    </row>
    <row r="118" spans="2:29">
      <c r="B118" s="18"/>
      <c r="C118" s="164" t="s">
        <v>59</v>
      </c>
      <c r="D118" s="406"/>
      <c r="E118" s="165"/>
      <c r="F118" s="12">
        <v>1</v>
      </c>
      <c r="G118" s="13"/>
      <c r="H118" s="12">
        <v>2</v>
      </c>
      <c r="I118" s="360" t="s">
        <v>51</v>
      </c>
      <c r="J118" s="409"/>
      <c r="K118" s="409"/>
      <c r="L118" s="409"/>
      <c r="M118" s="409"/>
      <c r="N118" s="160"/>
      <c r="O118" s="23"/>
      <c r="V118" s="382"/>
      <c r="W118" s="384"/>
      <c r="X118" s="382"/>
      <c r="Y118" s="382"/>
      <c r="Z118" s="382"/>
      <c r="AA118" s="382"/>
      <c r="AB118" s="382"/>
      <c r="AC118" s="385"/>
    </row>
    <row r="119" spans="2:29">
      <c r="B119" s="18"/>
      <c r="C119" s="166" t="s">
        <v>77</v>
      </c>
      <c r="D119" s="407"/>
      <c r="E119" s="167"/>
      <c r="F119" s="16">
        <v>3</v>
      </c>
      <c r="G119" s="17"/>
      <c r="H119" s="16">
        <v>0</v>
      </c>
      <c r="I119" s="361" t="s">
        <v>61</v>
      </c>
      <c r="J119" s="410"/>
      <c r="K119" s="410"/>
      <c r="L119" s="410"/>
      <c r="M119" s="410"/>
      <c r="N119" s="161"/>
      <c r="O119" s="23"/>
      <c r="V119" s="382"/>
      <c r="W119" s="384"/>
      <c r="X119" s="382"/>
      <c r="Y119" s="382"/>
      <c r="Z119" s="382"/>
      <c r="AA119" s="382"/>
      <c r="AB119" s="382"/>
      <c r="AC119" s="385"/>
    </row>
    <row r="120" spans="2:29">
      <c r="B120" s="180"/>
      <c r="C120" s="19" t="s">
        <v>14</v>
      </c>
      <c r="D120" s="19"/>
      <c r="E120" s="19"/>
      <c r="F120" s="24">
        <f>SUM(F121:F124)</f>
        <v>3</v>
      </c>
      <c r="G120" s="24" t="s">
        <v>62</v>
      </c>
      <c r="H120" s="24">
        <f>SUM(H121:H124)</f>
        <v>9</v>
      </c>
      <c r="I120" s="25" t="s">
        <v>76</v>
      </c>
      <c r="J120" s="19"/>
      <c r="K120" s="19"/>
      <c r="L120" s="19"/>
      <c r="M120" s="19"/>
      <c r="N120" s="19"/>
      <c r="O120" s="393">
        <v>45244</v>
      </c>
      <c r="V120" s="382"/>
      <c r="W120" s="384"/>
      <c r="X120" s="382"/>
      <c r="Y120" s="382"/>
      <c r="Z120" s="382"/>
      <c r="AA120" s="382"/>
      <c r="AB120" s="382"/>
      <c r="AC120" s="385"/>
    </row>
    <row r="121" spans="2:29">
      <c r="B121" s="18"/>
      <c r="C121" s="162" t="s">
        <v>71</v>
      </c>
      <c r="D121" s="405"/>
      <c r="E121" s="163"/>
      <c r="F121" s="14">
        <v>1</v>
      </c>
      <c r="G121" s="15"/>
      <c r="H121" s="14">
        <v>2</v>
      </c>
      <c r="I121" s="359" t="s">
        <v>60</v>
      </c>
      <c r="J121" s="408"/>
      <c r="K121" s="408"/>
      <c r="L121" s="408"/>
      <c r="M121" s="408"/>
      <c r="N121" s="159"/>
      <c r="O121" s="23"/>
      <c r="V121" s="382"/>
      <c r="W121" s="384"/>
      <c r="X121" s="382"/>
      <c r="Y121" s="382"/>
      <c r="Z121" s="382"/>
      <c r="AA121" s="382"/>
      <c r="AB121" s="382"/>
      <c r="AC121" s="385"/>
    </row>
    <row r="122" spans="2:29">
      <c r="B122" s="18"/>
      <c r="C122" s="164" t="s">
        <v>188</v>
      </c>
      <c r="D122" s="406"/>
      <c r="E122" s="165"/>
      <c r="F122" s="12">
        <v>0</v>
      </c>
      <c r="G122" s="13"/>
      <c r="H122" s="12">
        <v>3</v>
      </c>
      <c r="I122" s="360" t="s">
        <v>7</v>
      </c>
      <c r="J122" s="409"/>
      <c r="K122" s="409"/>
      <c r="L122" s="409"/>
      <c r="M122" s="409"/>
      <c r="N122" s="160"/>
      <c r="O122" s="23"/>
      <c r="V122" s="382"/>
      <c r="W122" s="384"/>
      <c r="X122" s="382"/>
      <c r="Y122" s="382"/>
      <c r="Z122" s="382"/>
      <c r="AA122" s="382"/>
      <c r="AB122" s="382"/>
      <c r="AC122" s="385"/>
    </row>
    <row r="123" spans="2:29">
      <c r="B123" s="18"/>
      <c r="C123" s="164" t="s">
        <v>24</v>
      </c>
      <c r="D123" s="406"/>
      <c r="E123" s="165"/>
      <c r="F123" s="12">
        <v>0</v>
      </c>
      <c r="G123" s="13"/>
      <c r="H123" s="12">
        <v>3</v>
      </c>
      <c r="I123" s="360" t="s">
        <v>10</v>
      </c>
      <c r="J123" s="409"/>
      <c r="K123" s="409"/>
      <c r="L123" s="409"/>
      <c r="M123" s="409"/>
      <c r="N123" s="160"/>
      <c r="O123" s="23"/>
      <c r="V123" s="382"/>
      <c r="W123" s="384"/>
      <c r="X123" s="382"/>
      <c r="Y123" s="382"/>
      <c r="Z123" s="382"/>
      <c r="AA123" s="382"/>
      <c r="AB123" s="382"/>
      <c r="AC123" s="385"/>
    </row>
    <row r="124" spans="2:29">
      <c r="B124" s="18"/>
      <c r="C124" s="166" t="s">
        <v>187</v>
      </c>
      <c r="D124" s="407"/>
      <c r="E124" s="167"/>
      <c r="F124" s="16">
        <v>2</v>
      </c>
      <c r="G124" s="17"/>
      <c r="H124" s="16">
        <v>1</v>
      </c>
      <c r="I124" s="361" t="s">
        <v>53</v>
      </c>
      <c r="J124" s="410"/>
      <c r="K124" s="410"/>
      <c r="L124" s="410"/>
      <c r="M124" s="410"/>
      <c r="N124" s="161"/>
      <c r="O124" s="23"/>
      <c r="V124" s="382"/>
      <c r="W124" s="384"/>
      <c r="X124" s="382"/>
      <c r="Y124" s="382"/>
      <c r="Z124" s="382"/>
      <c r="AA124" s="382"/>
      <c r="AB124" s="382"/>
      <c r="AC124" s="385"/>
    </row>
    <row r="125" spans="2:29">
      <c r="B125" s="180"/>
      <c r="C125" s="19" t="s">
        <v>88</v>
      </c>
      <c r="D125" s="19"/>
      <c r="E125" s="19"/>
      <c r="F125" s="24">
        <f>SUM(F126:F129)</f>
        <v>9</v>
      </c>
      <c r="G125" s="24" t="s">
        <v>62</v>
      </c>
      <c r="H125" s="24">
        <f>SUM(H126:H129)</f>
        <v>3</v>
      </c>
      <c r="I125" s="25" t="s">
        <v>223</v>
      </c>
      <c r="J125" s="19"/>
      <c r="K125" s="19"/>
      <c r="L125" s="19"/>
      <c r="M125" s="19"/>
      <c r="N125" s="19"/>
      <c r="O125" s="393">
        <v>45245</v>
      </c>
      <c r="V125" s="383"/>
      <c r="W125" s="384"/>
      <c r="X125" s="382"/>
      <c r="Y125" s="383"/>
      <c r="Z125" s="382"/>
      <c r="AA125" s="383"/>
      <c r="AB125" s="382"/>
      <c r="AC125" s="385"/>
    </row>
    <row r="126" spans="2:29">
      <c r="B126" s="18"/>
      <c r="C126" s="162" t="s">
        <v>94</v>
      </c>
      <c r="D126" s="405"/>
      <c r="E126" s="163"/>
      <c r="F126" s="14">
        <v>2</v>
      </c>
      <c r="G126" s="15"/>
      <c r="H126" s="14">
        <v>1</v>
      </c>
      <c r="I126" s="359" t="s">
        <v>200</v>
      </c>
      <c r="J126" s="408"/>
      <c r="K126" s="408"/>
      <c r="L126" s="408"/>
      <c r="M126" s="408"/>
      <c r="N126" s="159"/>
      <c r="O126" s="23"/>
      <c r="V126" s="382"/>
      <c r="W126" s="384"/>
      <c r="X126" s="382"/>
      <c r="Y126" s="382"/>
      <c r="Z126" s="382"/>
      <c r="AA126" s="382"/>
      <c r="AB126" s="382"/>
      <c r="AC126" s="385"/>
    </row>
    <row r="127" spans="2:29">
      <c r="B127" s="18"/>
      <c r="C127" s="164" t="s">
        <v>64</v>
      </c>
      <c r="D127" s="406"/>
      <c r="E127" s="165"/>
      <c r="F127" s="12">
        <v>3</v>
      </c>
      <c r="G127" s="13"/>
      <c r="H127" s="12">
        <v>0</v>
      </c>
      <c r="I127" s="360" t="s">
        <v>73</v>
      </c>
      <c r="J127" s="409"/>
      <c r="K127" s="409"/>
      <c r="L127" s="409"/>
      <c r="M127" s="409"/>
      <c r="N127" s="160"/>
      <c r="O127" s="23"/>
      <c r="V127" s="382"/>
      <c r="W127" s="384"/>
      <c r="X127" s="382"/>
      <c r="Y127" s="382"/>
      <c r="Z127" s="382"/>
      <c r="AA127" s="382"/>
      <c r="AB127" s="382"/>
      <c r="AC127" s="385"/>
    </row>
    <row r="128" spans="2:29">
      <c r="B128" s="18"/>
      <c r="C128" s="164" t="s">
        <v>13</v>
      </c>
      <c r="D128" s="406"/>
      <c r="E128" s="165"/>
      <c r="F128" s="12">
        <v>1</v>
      </c>
      <c r="G128" s="13"/>
      <c r="H128" s="12">
        <v>2</v>
      </c>
      <c r="I128" s="360" t="s">
        <v>8</v>
      </c>
      <c r="J128" s="409"/>
      <c r="K128" s="409"/>
      <c r="L128" s="409"/>
      <c r="M128" s="409"/>
      <c r="N128" s="160"/>
      <c r="O128" s="23"/>
      <c r="V128" s="383"/>
      <c r="W128" s="381"/>
      <c r="X128" s="382"/>
      <c r="Y128" s="383"/>
      <c r="Z128" s="382"/>
      <c r="AA128" s="383"/>
      <c r="AB128" s="382"/>
      <c r="AC128" s="385"/>
    </row>
    <row r="129" spans="2:29">
      <c r="B129" s="18"/>
      <c r="C129" s="166" t="s">
        <v>9</v>
      </c>
      <c r="D129" s="407"/>
      <c r="E129" s="167"/>
      <c r="F129" s="16">
        <v>3</v>
      </c>
      <c r="G129" s="17"/>
      <c r="H129" s="16">
        <v>0</v>
      </c>
      <c r="I129" s="361" t="s">
        <v>201</v>
      </c>
      <c r="J129" s="410"/>
      <c r="K129" s="410"/>
      <c r="L129" s="410"/>
      <c r="M129" s="410"/>
      <c r="N129" s="161"/>
      <c r="O129" s="23"/>
      <c r="V129" s="382"/>
      <c r="W129" s="384"/>
      <c r="X129" s="382"/>
      <c r="Y129" s="382"/>
      <c r="Z129" s="382"/>
      <c r="AA129" s="382"/>
      <c r="AB129" s="382"/>
      <c r="AC129" s="385"/>
    </row>
    <row r="130" spans="2:29">
      <c r="B130" s="18"/>
      <c r="C130" s="19"/>
      <c r="D130" s="19"/>
      <c r="E130" s="19"/>
      <c r="F130" s="19"/>
      <c r="G130" s="19"/>
      <c r="H130" s="20"/>
      <c r="I130" s="19"/>
      <c r="J130" s="19"/>
      <c r="K130" s="19"/>
      <c r="L130" s="19"/>
      <c r="M130" s="19"/>
      <c r="N130" s="19"/>
      <c r="O130" s="23"/>
      <c r="V130" s="382"/>
      <c r="W130" s="384"/>
      <c r="X130" s="382"/>
      <c r="Y130" s="382"/>
      <c r="Z130" s="382"/>
      <c r="AA130" s="382"/>
      <c r="AB130" s="382"/>
      <c r="AC130" s="385"/>
    </row>
    <row r="131" spans="2:29">
      <c r="B131" s="22" t="s">
        <v>305</v>
      </c>
      <c r="C131" s="9"/>
      <c r="D131" s="9"/>
      <c r="E131" s="19"/>
      <c r="F131" s="19"/>
      <c r="G131" s="19"/>
      <c r="H131" s="20"/>
      <c r="I131" s="19"/>
      <c r="J131" s="19"/>
      <c r="K131" s="19"/>
      <c r="L131" s="19"/>
      <c r="M131" s="19"/>
      <c r="N131" s="19"/>
      <c r="O131" s="21"/>
      <c r="V131" s="382"/>
      <c r="W131" s="384"/>
      <c r="X131" s="382"/>
      <c r="Y131" s="382"/>
      <c r="Z131" s="382"/>
      <c r="AA131" s="382"/>
      <c r="AB131" s="382"/>
      <c r="AC131" s="385"/>
    </row>
    <row r="132" spans="2:29">
      <c r="B132" s="180"/>
      <c r="C132" s="19" t="s">
        <v>14</v>
      </c>
      <c r="D132" s="19"/>
      <c r="E132" s="19"/>
      <c r="F132" s="24">
        <f>SUM(F133:F136)</f>
        <v>3</v>
      </c>
      <c r="G132" s="24" t="s">
        <v>62</v>
      </c>
      <c r="H132" s="24">
        <f>SUM(H133:H136)</f>
        <v>9</v>
      </c>
      <c r="I132" s="25" t="s">
        <v>223</v>
      </c>
      <c r="J132" s="19"/>
      <c r="K132" s="19"/>
      <c r="L132" s="19"/>
      <c r="M132" s="19"/>
      <c r="N132" s="19"/>
      <c r="O132" s="393">
        <v>45250</v>
      </c>
      <c r="V132" s="382"/>
      <c r="W132" s="384"/>
      <c r="X132" s="382"/>
      <c r="Y132" s="382"/>
      <c r="Z132" s="382"/>
      <c r="AA132" s="382"/>
      <c r="AB132" s="382"/>
      <c r="AC132" s="385"/>
    </row>
    <row r="133" spans="2:29">
      <c r="B133" s="18"/>
      <c r="C133" s="162" t="s">
        <v>187</v>
      </c>
      <c r="D133" s="405"/>
      <c r="E133" s="163"/>
      <c r="F133" s="14">
        <v>0</v>
      </c>
      <c r="G133" s="15"/>
      <c r="H133" s="14">
        <v>3</v>
      </c>
      <c r="I133" s="359" t="s">
        <v>8</v>
      </c>
      <c r="J133" s="408"/>
      <c r="K133" s="408"/>
      <c r="L133" s="408"/>
      <c r="M133" s="408"/>
      <c r="N133" s="159"/>
      <c r="O133" s="23"/>
      <c r="V133" s="382"/>
      <c r="W133" s="384"/>
      <c r="X133" s="382"/>
      <c r="Y133" s="382"/>
      <c r="Z133" s="382"/>
      <c r="AA133" s="382"/>
      <c r="AB133" s="382"/>
      <c r="AC133" s="385"/>
    </row>
    <row r="134" spans="2:29">
      <c r="B134" s="18"/>
      <c r="C134" s="164" t="s">
        <v>188</v>
      </c>
      <c r="D134" s="406"/>
      <c r="E134" s="165"/>
      <c r="F134" s="12">
        <v>1</v>
      </c>
      <c r="G134" s="13"/>
      <c r="H134" s="12">
        <v>2</v>
      </c>
      <c r="I134" s="360" t="s">
        <v>200</v>
      </c>
      <c r="J134" s="409"/>
      <c r="K134" s="409"/>
      <c r="L134" s="409"/>
      <c r="M134" s="409"/>
      <c r="N134" s="160"/>
      <c r="O134" s="23"/>
      <c r="V134" s="382"/>
      <c r="W134" s="384"/>
      <c r="X134" s="382"/>
      <c r="Y134" s="382"/>
      <c r="Z134" s="382"/>
      <c r="AA134" s="382"/>
      <c r="AB134" s="382"/>
      <c r="AC134" s="385"/>
    </row>
    <row r="135" spans="2:29">
      <c r="B135" s="18"/>
      <c r="C135" s="164" t="s">
        <v>24</v>
      </c>
      <c r="D135" s="406"/>
      <c r="E135" s="165"/>
      <c r="F135" s="12">
        <v>2</v>
      </c>
      <c r="G135" s="13"/>
      <c r="H135" s="12">
        <v>1</v>
      </c>
      <c r="I135" s="360" t="s">
        <v>201</v>
      </c>
      <c r="J135" s="409"/>
      <c r="K135" s="409"/>
      <c r="L135" s="409"/>
      <c r="M135" s="409"/>
      <c r="N135" s="160"/>
      <c r="O135" s="23"/>
      <c r="V135" s="382"/>
      <c r="W135" s="384"/>
      <c r="X135" s="382"/>
      <c r="Y135" s="382"/>
      <c r="Z135" s="382"/>
      <c r="AA135" s="382"/>
      <c r="AB135" s="382"/>
      <c r="AC135" s="385"/>
    </row>
    <row r="136" spans="2:29">
      <c r="B136" s="18"/>
      <c r="C136" s="166" t="s">
        <v>71</v>
      </c>
      <c r="D136" s="407"/>
      <c r="E136" s="167"/>
      <c r="F136" s="16">
        <v>0</v>
      </c>
      <c r="G136" s="17"/>
      <c r="H136" s="16">
        <v>3</v>
      </c>
      <c r="I136" s="361" t="s">
        <v>73</v>
      </c>
      <c r="J136" s="410"/>
      <c r="K136" s="410"/>
      <c r="L136" s="410"/>
      <c r="M136" s="410"/>
      <c r="N136" s="161"/>
      <c r="O136" s="23"/>
      <c r="V136" s="382"/>
      <c r="W136" s="384"/>
      <c r="X136" s="382"/>
      <c r="Y136" s="382"/>
      <c r="Z136" s="382"/>
      <c r="AA136" s="382"/>
      <c r="AB136" s="382"/>
      <c r="AC136" s="385"/>
    </row>
    <row r="137" spans="2:29">
      <c r="B137" s="180"/>
      <c r="C137" s="19" t="s">
        <v>76</v>
      </c>
      <c r="D137" s="19"/>
      <c r="E137" s="19"/>
      <c r="F137" s="24">
        <f>SUM(F138:F141)</f>
        <v>8</v>
      </c>
      <c r="G137" s="24" t="s">
        <v>62</v>
      </c>
      <c r="H137" s="24">
        <f>SUM(H138:H141)</f>
        <v>4</v>
      </c>
      <c r="I137" s="25" t="s">
        <v>173</v>
      </c>
      <c r="J137" s="19"/>
      <c r="K137" s="19"/>
      <c r="L137" s="19"/>
      <c r="M137" s="19"/>
      <c r="N137" s="19"/>
      <c r="O137" s="393">
        <v>45250</v>
      </c>
      <c r="V137" s="383"/>
      <c r="W137" s="384"/>
      <c r="X137" s="382"/>
      <c r="Y137" s="383"/>
      <c r="Z137" s="382"/>
      <c r="AA137" s="383"/>
      <c r="AB137" s="382"/>
      <c r="AC137" s="385"/>
    </row>
    <row r="138" spans="2:29">
      <c r="B138" s="18"/>
      <c r="C138" s="162" t="s">
        <v>7</v>
      </c>
      <c r="D138" s="405"/>
      <c r="E138" s="163"/>
      <c r="F138" s="14">
        <v>3</v>
      </c>
      <c r="G138" s="15"/>
      <c r="H138" s="14">
        <v>0</v>
      </c>
      <c r="I138" s="359" t="s">
        <v>12</v>
      </c>
      <c r="J138" s="408"/>
      <c r="K138" s="408"/>
      <c r="L138" s="408"/>
      <c r="M138" s="408"/>
      <c r="N138" s="159"/>
      <c r="O138" s="23"/>
      <c r="V138" s="382"/>
      <c r="W138" s="384"/>
      <c r="X138" s="382"/>
      <c r="Y138" s="382"/>
      <c r="Z138" s="382"/>
      <c r="AA138" s="382"/>
      <c r="AB138" s="382"/>
      <c r="AC138" s="385"/>
    </row>
    <row r="139" spans="2:29">
      <c r="B139" s="18"/>
      <c r="C139" s="164" t="s">
        <v>60</v>
      </c>
      <c r="D139" s="406"/>
      <c r="E139" s="165"/>
      <c r="F139" s="12">
        <v>1</v>
      </c>
      <c r="G139" s="13"/>
      <c r="H139" s="12">
        <v>2</v>
      </c>
      <c r="I139" s="360" t="s">
        <v>11</v>
      </c>
      <c r="J139" s="409"/>
      <c r="K139" s="409"/>
      <c r="L139" s="409"/>
      <c r="M139" s="409"/>
      <c r="N139" s="160"/>
      <c r="O139" s="23"/>
      <c r="V139" s="382"/>
      <c r="W139" s="384"/>
      <c r="X139" s="382"/>
      <c r="Y139" s="382"/>
      <c r="Z139" s="382"/>
      <c r="AA139" s="382"/>
      <c r="AB139" s="382"/>
      <c r="AC139" s="385"/>
    </row>
    <row r="140" spans="2:29">
      <c r="B140" s="18"/>
      <c r="C140" s="164" t="s">
        <v>53</v>
      </c>
      <c r="D140" s="406"/>
      <c r="E140" s="165"/>
      <c r="F140" s="12">
        <v>3</v>
      </c>
      <c r="G140" s="13"/>
      <c r="H140" s="12">
        <v>0</v>
      </c>
      <c r="I140" s="360" t="s">
        <v>61</v>
      </c>
      <c r="J140" s="409"/>
      <c r="K140" s="409"/>
      <c r="L140" s="409"/>
      <c r="M140" s="409"/>
      <c r="N140" s="160"/>
      <c r="O140" s="23"/>
      <c r="V140" s="383"/>
      <c r="W140" s="381"/>
      <c r="X140" s="382"/>
      <c r="Y140" s="383"/>
      <c r="Z140" s="382"/>
      <c r="AA140" s="383"/>
      <c r="AB140" s="382"/>
      <c r="AC140" s="385"/>
    </row>
    <row r="141" spans="2:29">
      <c r="B141" s="18"/>
      <c r="C141" s="166" t="s">
        <v>10</v>
      </c>
      <c r="D141" s="407"/>
      <c r="E141" s="167"/>
      <c r="F141" s="16">
        <v>1</v>
      </c>
      <c r="G141" s="17"/>
      <c r="H141" s="16">
        <v>2</v>
      </c>
      <c r="I141" s="361" t="s">
        <v>51</v>
      </c>
      <c r="J141" s="410"/>
      <c r="K141" s="410"/>
      <c r="L141" s="410"/>
      <c r="M141" s="410"/>
      <c r="N141" s="161"/>
      <c r="O141" s="23"/>
      <c r="V141" s="382"/>
      <c r="W141" s="384"/>
      <c r="X141" s="382"/>
      <c r="Y141" s="382"/>
      <c r="Z141" s="382"/>
      <c r="AA141" s="382"/>
      <c r="AB141" s="382"/>
      <c r="AC141" s="385"/>
    </row>
    <row r="142" spans="2:29">
      <c r="B142" s="180"/>
      <c r="C142" s="19" t="s">
        <v>88</v>
      </c>
      <c r="D142" s="19"/>
      <c r="E142" s="19"/>
      <c r="F142" s="24">
        <f>SUM(F143:F146)</f>
        <v>5</v>
      </c>
      <c r="G142" s="24" t="s">
        <v>62</v>
      </c>
      <c r="H142" s="24">
        <f>SUM(H143:H146)</f>
        <v>7</v>
      </c>
      <c r="I142" s="25" t="s">
        <v>133</v>
      </c>
      <c r="J142" s="19"/>
      <c r="K142" s="19"/>
      <c r="L142" s="19"/>
      <c r="M142" s="19"/>
      <c r="N142" s="19"/>
      <c r="O142" s="393">
        <v>45251</v>
      </c>
      <c r="V142" s="382"/>
      <c r="W142" s="384"/>
      <c r="X142" s="382"/>
      <c r="Y142" s="382"/>
      <c r="Z142" s="382"/>
      <c r="AA142" s="382"/>
      <c r="AB142" s="382"/>
      <c r="AC142" s="385"/>
    </row>
    <row r="143" spans="2:29">
      <c r="B143" s="18"/>
      <c r="C143" s="162" t="s">
        <v>13</v>
      </c>
      <c r="D143" s="405"/>
      <c r="E143" s="163"/>
      <c r="F143" s="14">
        <v>0</v>
      </c>
      <c r="G143" s="15"/>
      <c r="H143" s="14">
        <v>3</v>
      </c>
      <c r="I143" s="359" t="s">
        <v>56</v>
      </c>
      <c r="J143" s="408"/>
      <c r="K143" s="408"/>
      <c r="L143" s="408"/>
      <c r="M143" s="408"/>
      <c r="N143" s="159"/>
      <c r="O143" s="23"/>
      <c r="V143" s="382"/>
      <c r="W143" s="384"/>
      <c r="X143" s="382"/>
      <c r="Y143" s="382"/>
      <c r="Z143" s="382"/>
      <c r="AA143" s="382"/>
      <c r="AB143" s="382"/>
      <c r="AC143" s="385"/>
    </row>
    <row r="144" spans="2:29">
      <c r="B144" s="18"/>
      <c r="C144" s="164" t="s">
        <v>64</v>
      </c>
      <c r="D144" s="406"/>
      <c r="E144" s="165"/>
      <c r="F144" s="12">
        <v>2</v>
      </c>
      <c r="G144" s="13"/>
      <c r="H144" s="12">
        <v>1</v>
      </c>
      <c r="I144" s="360" t="s">
        <v>59</v>
      </c>
      <c r="J144" s="409"/>
      <c r="K144" s="409"/>
      <c r="L144" s="409"/>
      <c r="M144" s="409"/>
      <c r="N144" s="160"/>
      <c r="O144" s="23"/>
      <c r="V144" s="382"/>
      <c r="W144" s="384"/>
      <c r="X144" s="382"/>
      <c r="Y144" s="382"/>
      <c r="Z144" s="382"/>
      <c r="AA144" s="382"/>
      <c r="AB144" s="382"/>
      <c r="AC144" s="385"/>
    </row>
    <row r="145" spans="2:29">
      <c r="B145" s="18"/>
      <c r="C145" s="164" t="s">
        <v>94</v>
      </c>
      <c r="D145" s="406"/>
      <c r="E145" s="165"/>
      <c r="F145" s="12">
        <v>1</v>
      </c>
      <c r="G145" s="13"/>
      <c r="H145" s="12">
        <v>2</v>
      </c>
      <c r="I145" s="360" t="s">
        <v>77</v>
      </c>
      <c r="J145" s="409"/>
      <c r="K145" s="409"/>
      <c r="L145" s="409"/>
      <c r="M145" s="409"/>
      <c r="N145" s="160"/>
      <c r="O145" s="23"/>
      <c r="V145" s="383"/>
      <c r="W145" s="381"/>
      <c r="X145" s="382"/>
      <c r="Y145" s="383"/>
      <c r="Z145" s="382"/>
      <c r="AA145" s="383"/>
      <c r="AB145" s="382"/>
      <c r="AC145" s="385"/>
    </row>
    <row r="146" spans="2:29">
      <c r="B146" s="18"/>
      <c r="C146" s="166" t="s">
        <v>9</v>
      </c>
      <c r="D146" s="407"/>
      <c r="E146" s="167"/>
      <c r="F146" s="16">
        <v>2</v>
      </c>
      <c r="G146" s="17"/>
      <c r="H146" s="16">
        <v>1</v>
      </c>
      <c r="I146" s="361" t="s">
        <v>78</v>
      </c>
      <c r="J146" s="410"/>
      <c r="K146" s="410"/>
      <c r="L146" s="410"/>
      <c r="M146" s="410"/>
      <c r="N146" s="161"/>
      <c r="O146" s="23"/>
      <c r="V146" s="382"/>
      <c r="W146" s="384"/>
      <c r="X146" s="382"/>
      <c r="Y146" s="382"/>
      <c r="Z146" s="382"/>
      <c r="AA146" s="382"/>
      <c r="AB146" s="382"/>
      <c r="AC146" s="385"/>
    </row>
    <row r="147" spans="2:29">
      <c r="B147" s="18"/>
      <c r="C147" s="19"/>
      <c r="D147" s="19"/>
      <c r="E147" s="19"/>
      <c r="F147" s="19"/>
      <c r="G147" s="19"/>
      <c r="H147" s="20"/>
      <c r="I147" s="19"/>
      <c r="J147" s="19"/>
      <c r="K147" s="19"/>
      <c r="L147" s="19"/>
      <c r="M147" s="19"/>
      <c r="N147" s="19"/>
      <c r="O147" s="23"/>
      <c r="V147" s="382"/>
      <c r="W147" s="384"/>
      <c r="X147" s="382"/>
      <c r="Y147" s="382"/>
      <c r="Z147" s="382"/>
      <c r="AA147" s="382"/>
      <c r="AB147" s="382"/>
      <c r="AC147" s="385"/>
    </row>
    <row r="148" spans="2:29">
      <c r="B148" s="22" t="s">
        <v>309</v>
      </c>
      <c r="C148" s="9"/>
      <c r="D148" s="9"/>
      <c r="E148" s="19"/>
      <c r="F148" s="19"/>
      <c r="G148" s="19"/>
      <c r="H148" s="20"/>
      <c r="I148" s="19"/>
      <c r="J148" s="19"/>
      <c r="K148" s="19"/>
      <c r="L148" s="19"/>
      <c r="M148" s="19"/>
      <c r="N148" s="19"/>
      <c r="O148" s="21"/>
      <c r="V148" s="382"/>
      <c r="W148" s="384"/>
      <c r="X148" s="382"/>
      <c r="Y148" s="382"/>
      <c r="Z148" s="382"/>
      <c r="AA148" s="382"/>
      <c r="AB148" s="382"/>
      <c r="AC148" s="385"/>
    </row>
    <row r="149" spans="2:29">
      <c r="B149" s="180"/>
      <c r="C149" s="19" t="s">
        <v>223</v>
      </c>
      <c r="D149" s="19"/>
      <c r="E149" s="19"/>
      <c r="F149" s="24">
        <f>SUM(F150:F153)</f>
        <v>6</v>
      </c>
      <c r="G149" s="24" t="s">
        <v>62</v>
      </c>
      <c r="H149" s="24">
        <f>SUM(H150:H153)</f>
        <v>6</v>
      </c>
      <c r="I149" s="25" t="s">
        <v>76</v>
      </c>
      <c r="J149" s="19"/>
      <c r="K149" s="19"/>
      <c r="L149" s="19"/>
      <c r="M149" s="19"/>
      <c r="N149" s="19"/>
      <c r="O149" s="393">
        <v>45257</v>
      </c>
      <c r="V149" s="382"/>
      <c r="W149" s="384"/>
      <c r="X149" s="382"/>
      <c r="Y149" s="382"/>
      <c r="Z149" s="382"/>
      <c r="AA149" s="382"/>
      <c r="AB149" s="382"/>
      <c r="AC149" s="385"/>
    </row>
    <row r="150" spans="2:29">
      <c r="B150" s="18"/>
      <c r="C150" s="162" t="s">
        <v>8</v>
      </c>
      <c r="D150" s="405"/>
      <c r="E150" s="163"/>
      <c r="F150" s="14">
        <v>3</v>
      </c>
      <c r="G150" s="15"/>
      <c r="H150" s="14">
        <v>0</v>
      </c>
      <c r="I150" s="359" t="s">
        <v>53</v>
      </c>
      <c r="J150" s="408"/>
      <c r="K150" s="408"/>
      <c r="L150" s="408"/>
      <c r="M150" s="408"/>
      <c r="N150" s="159"/>
      <c r="O150" s="23"/>
      <c r="V150" s="382"/>
      <c r="W150" s="384"/>
      <c r="X150" s="382"/>
      <c r="Y150" s="382"/>
      <c r="Z150" s="382"/>
      <c r="AA150" s="382"/>
      <c r="AB150" s="382"/>
      <c r="AC150" s="385"/>
    </row>
    <row r="151" spans="2:29">
      <c r="B151" s="18"/>
      <c r="C151" s="164" t="s">
        <v>73</v>
      </c>
      <c r="D151" s="406"/>
      <c r="E151" s="165"/>
      <c r="F151" s="12">
        <v>1</v>
      </c>
      <c r="G151" s="13"/>
      <c r="H151" s="12">
        <v>2</v>
      </c>
      <c r="I151" s="360" t="s">
        <v>10</v>
      </c>
      <c r="J151" s="409"/>
      <c r="K151" s="409"/>
      <c r="L151" s="409"/>
      <c r="M151" s="409"/>
      <c r="N151" s="160"/>
      <c r="O151" s="23"/>
      <c r="V151" s="382"/>
      <c r="W151" s="384"/>
      <c r="X151" s="382"/>
      <c r="Y151" s="382"/>
      <c r="Z151" s="382"/>
      <c r="AA151" s="382"/>
      <c r="AB151" s="382"/>
      <c r="AC151" s="385"/>
    </row>
    <row r="152" spans="2:29">
      <c r="B152" s="18"/>
      <c r="C152" s="164" t="s">
        <v>205</v>
      </c>
      <c r="D152" s="406"/>
      <c r="E152" s="165"/>
      <c r="F152" s="12">
        <v>1</v>
      </c>
      <c r="G152" s="13"/>
      <c r="H152" s="12">
        <v>2</v>
      </c>
      <c r="I152" s="360" t="s">
        <v>60</v>
      </c>
      <c r="J152" s="409"/>
      <c r="K152" s="409"/>
      <c r="L152" s="409"/>
      <c r="M152" s="409"/>
      <c r="N152" s="160"/>
      <c r="O152" s="23"/>
      <c r="V152" s="382"/>
      <c r="W152" s="384"/>
      <c r="X152" s="382"/>
      <c r="Y152" s="382"/>
      <c r="Z152" s="382"/>
      <c r="AA152" s="382"/>
      <c r="AB152" s="382"/>
      <c r="AC152" s="385"/>
    </row>
    <row r="153" spans="2:29">
      <c r="B153" s="18"/>
      <c r="C153" s="166" t="s">
        <v>200</v>
      </c>
      <c r="D153" s="407"/>
      <c r="E153" s="167"/>
      <c r="F153" s="16">
        <v>1</v>
      </c>
      <c r="G153" s="17"/>
      <c r="H153" s="16">
        <v>2</v>
      </c>
      <c r="I153" s="361" t="s">
        <v>7</v>
      </c>
      <c r="J153" s="410"/>
      <c r="K153" s="410"/>
      <c r="L153" s="410"/>
      <c r="M153" s="410"/>
      <c r="N153" s="161"/>
      <c r="O153" s="23"/>
      <c r="V153" s="382"/>
      <c r="W153" s="384"/>
      <c r="X153" s="382"/>
      <c r="Y153" s="382"/>
      <c r="Z153" s="382"/>
      <c r="AA153" s="382"/>
      <c r="AB153" s="382"/>
      <c r="AC153" s="385"/>
    </row>
    <row r="154" spans="2:29">
      <c r="B154" s="180"/>
      <c r="C154" s="19" t="s">
        <v>173</v>
      </c>
      <c r="D154" s="19"/>
      <c r="E154" s="19"/>
      <c r="F154" s="24">
        <f>SUM(F155:F158)</f>
        <v>3</v>
      </c>
      <c r="G154" s="24" t="s">
        <v>62</v>
      </c>
      <c r="H154" s="24">
        <f>SUM(H155:H158)</f>
        <v>9</v>
      </c>
      <c r="I154" s="25" t="s">
        <v>88</v>
      </c>
      <c r="J154" s="19"/>
      <c r="K154" s="19"/>
      <c r="L154" s="19"/>
      <c r="M154" s="19"/>
      <c r="N154" s="19"/>
      <c r="O154" s="393">
        <v>45257</v>
      </c>
      <c r="V154" s="383"/>
      <c r="W154" s="384"/>
      <c r="X154" s="382"/>
      <c r="Y154" s="383"/>
      <c r="Z154" s="382"/>
      <c r="AA154" s="383"/>
      <c r="AB154" s="382"/>
      <c r="AC154" s="385"/>
    </row>
    <row r="155" spans="2:29">
      <c r="B155" s="18"/>
      <c r="C155" s="162" t="s">
        <v>249</v>
      </c>
      <c r="D155" s="405"/>
      <c r="E155" s="163"/>
      <c r="F155" s="14">
        <v>1</v>
      </c>
      <c r="G155" s="15"/>
      <c r="H155" s="14">
        <v>2</v>
      </c>
      <c r="I155" s="359" t="s">
        <v>18</v>
      </c>
      <c r="J155" s="408"/>
      <c r="K155" s="408"/>
      <c r="L155" s="408"/>
      <c r="M155" s="408"/>
      <c r="N155" s="159"/>
      <c r="O155" s="23"/>
      <c r="V155" s="382"/>
      <c r="W155" s="384"/>
      <c r="X155" s="382"/>
      <c r="Y155" s="382"/>
      <c r="Z155" s="382"/>
      <c r="AA155" s="382"/>
      <c r="AB155" s="382"/>
      <c r="AC155" s="385"/>
    </row>
    <row r="156" spans="2:29">
      <c r="B156" s="18"/>
      <c r="C156" s="164" t="s">
        <v>11</v>
      </c>
      <c r="D156" s="406"/>
      <c r="E156" s="165"/>
      <c r="F156" s="12">
        <v>2</v>
      </c>
      <c r="G156" s="13"/>
      <c r="H156" s="12">
        <v>1</v>
      </c>
      <c r="I156" s="360" t="s">
        <v>9</v>
      </c>
      <c r="J156" s="409"/>
      <c r="K156" s="409"/>
      <c r="L156" s="409"/>
      <c r="M156" s="409"/>
      <c r="N156" s="160"/>
      <c r="O156" s="23"/>
      <c r="V156" s="382"/>
      <c r="W156" s="384"/>
      <c r="X156" s="382"/>
      <c r="Y156" s="382"/>
      <c r="Z156" s="382"/>
      <c r="AA156" s="382"/>
      <c r="AB156" s="382"/>
      <c r="AC156" s="385"/>
    </row>
    <row r="157" spans="2:29">
      <c r="B157" s="18"/>
      <c r="C157" s="164" t="s">
        <v>12</v>
      </c>
      <c r="D157" s="406"/>
      <c r="E157" s="165"/>
      <c r="F157" s="12">
        <v>0</v>
      </c>
      <c r="G157" s="13"/>
      <c r="H157" s="12">
        <v>3</v>
      </c>
      <c r="I157" s="360" t="s">
        <v>13</v>
      </c>
      <c r="J157" s="409"/>
      <c r="K157" s="409"/>
      <c r="L157" s="409"/>
      <c r="M157" s="409"/>
      <c r="N157" s="160"/>
      <c r="O157" s="23"/>
      <c r="V157" s="383"/>
      <c r="W157" s="381"/>
      <c r="X157" s="382"/>
      <c r="Y157" s="383"/>
      <c r="Z157" s="382"/>
      <c r="AA157" s="383"/>
      <c r="AB157" s="382"/>
      <c r="AC157" s="385"/>
    </row>
    <row r="158" spans="2:29">
      <c r="B158" s="18"/>
      <c r="C158" s="166" t="s">
        <v>51</v>
      </c>
      <c r="D158" s="407"/>
      <c r="E158" s="167"/>
      <c r="F158" s="16">
        <v>0</v>
      </c>
      <c r="G158" s="17"/>
      <c r="H158" s="16">
        <v>3</v>
      </c>
      <c r="I158" s="361" t="s">
        <v>64</v>
      </c>
      <c r="J158" s="410"/>
      <c r="K158" s="410"/>
      <c r="L158" s="410"/>
      <c r="M158" s="410"/>
      <c r="N158" s="161"/>
      <c r="O158" s="23"/>
      <c r="V158" s="382"/>
      <c r="W158" s="384"/>
      <c r="X158" s="382"/>
      <c r="Y158" s="382"/>
      <c r="Z158" s="382"/>
      <c r="AA158" s="382"/>
      <c r="AB158" s="382"/>
      <c r="AC158" s="385"/>
    </row>
    <row r="159" spans="2:29">
      <c r="B159" s="180"/>
      <c r="C159" s="19" t="s">
        <v>133</v>
      </c>
      <c r="D159" s="19"/>
      <c r="E159" s="19"/>
      <c r="F159" s="24">
        <f>SUM(F160:F163)</f>
        <v>11</v>
      </c>
      <c r="G159" s="24" t="s">
        <v>62</v>
      </c>
      <c r="H159" s="24">
        <f>SUM(H160:H163)</f>
        <v>1</v>
      </c>
      <c r="I159" s="25" t="s">
        <v>14</v>
      </c>
      <c r="J159" s="19"/>
      <c r="K159" s="19"/>
      <c r="L159" s="19"/>
      <c r="M159" s="19"/>
      <c r="N159" s="19"/>
      <c r="O159" s="393">
        <v>45257</v>
      </c>
      <c r="V159" s="382"/>
      <c r="W159" s="384"/>
      <c r="X159" s="382"/>
      <c r="Y159" s="382"/>
      <c r="Z159" s="382"/>
      <c r="AA159" s="382"/>
      <c r="AB159" s="382"/>
      <c r="AC159" s="385"/>
    </row>
    <row r="160" spans="2:29">
      <c r="B160" s="18"/>
      <c r="C160" s="162" t="s">
        <v>56</v>
      </c>
      <c r="D160" s="405"/>
      <c r="E160" s="163"/>
      <c r="F160" s="14">
        <v>2</v>
      </c>
      <c r="G160" s="15"/>
      <c r="H160" s="14">
        <v>1</v>
      </c>
      <c r="I160" s="359" t="s">
        <v>71</v>
      </c>
      <c r="J160" s="408"/>
      <c r="K160" s="408"/>
      <c r="L160" s="408"/>
      <c r="M160" s="408"/>
      <c r="N160" s="159"/>
      <c r="O160" s="23"/>
      <c r="V160" s="382"/>
      <c r="W160" s="384"/>
      <c r="X160" s="382"/>
      <c r="Y160" s="382"/>
      <c r="Z160" s="382"/>
      <c r="AA160" s="382"/>
      <c r="AB160" s="382"/>
      <c r="AC160" s="385"/>
    </row>
    <row r="161" spans="2:29">
      <c r="B161" s="18"/>
      <c r="C161" s="164" t="s">
        <v>78</v>
      </c>
      <c r="D161" s="406"/>
      <c r="E161" s="165"/>
      <c r="F161" s="12">
        <v>3</v>
      </c>
      <c r="G161" s="13"/>
      <c r="H161" s="12">
        <v>0</v>
      </c>
      <c r="I161" s="360" t="s">
        <v>188</v>
      </c>
      <c r="J161" s="409"/>
      <c r="K161" s="409"/>
      <c r="L161" s="409"/>
      <c r="M161" s="409"/>
      <c r="N161" s="160"/>
      <c r="O161" s="23"/>
      <c r="V161" s="382"/>
      <c r="W161" s="384"/>
      <c r="X161" s="382"/>
      <c r="Y161" s="382"/>
      <c r="Z161" s="382"/>
      <c r="AA161" s="382"/>
      <c r="AB161" s="382"/>
      <c r="AC161" s="385"/>
    </row>
    <row r="162" spans="2:29">
      <c r="B162" s="18"/>
      <c r="C162" s="164" t="s">
        <v>59</v>
      </c>
      <c r="D162" s="406"/>
      <c r="E162" s="165"/>
      <c r="F162" s="12">
        <v>3</v>
      </c>
      <c r="G162" s="13"/>
      <c r="H162" s="12">
        <v>0</v>
      </c>
      <c r="I162" s="360" t="s">
        <v>187</v>
      </c>
      <c r="J162" s="409"/>
      <c r="K162" s="409"/>
      <c r="L162" s="409"/>
      <c r="M162" s="409"/>
      <c r="N162" s="160"/>
      <c r="O162" s="23"/>
      <c r="V162" s="383"/>
      <c r="W162" s="381"/>
      <c r="X162" s="382"/>
      <c r="Y162" s="383"/>
      <c r="Z162" s="382"/>
      <c r="AA162" s="383"/>
      <c r="AB162" s="382"/>
      <c r="AC162" s="385"/>
    </row>
    <row r="163" spans="2:29">
      <c r="B163" s="18"/>
      <c r="C163" s="166" t="s">
        <v>77</v>
      </c>
      <c r="D163" s="407"/>
      <c r="E163" s="167"/>
      <c r="F163" s="16">
        <v>3</v>
      </c>
      <c r="G163" s="17"/>
      <c r="H163" s="16">
        <v>0</v>
      </c>
      <c r="I163" s="361" t="s">
        <v>24</v>
      </c>
      <c r="J163" s="410"/>
      <c r="K163" s="410"/>
      <c r="L163" s="410"/>
      <c r="M163" s="410"/>
      <c r="N163" s="161"/>
      <c r="O163" s="23"/>
      <c r="V163" s="382"/>
      <c r="W163" s="384"/>
      <c r="X163" s="382"/>
      <c r="Y163" s="382"/>
      <c r="Z163" s="382"/>
      <c r="AA163" s="382"/>
      <c r="AB163" s="382"/>
      <c r="AC163" s="385"/>
    </row>
    <row r="164" spans="2:29">
      <c r="B164" s="18"/>
      <c r="C164" s="19"/>
      <c r="D164" s="19"/>
      <c r="E164" s="19"/>
      <c r="F164" s="19"/>
      <c r="G164" s="19"/>
      <c r="H164" s="20"/>
      <c r="I164" s="19"/>
      <c r="J164" s="19"/>
      <c r="K164" s="19"/>
      <c r="L164" s="19"/>
      <c r="M164" s="19"/>
      <c r="N164" s="19"/>
      <c r="O164" s="23"/>
      <c r="V164" s="382"/>
      <c r="W164" s="384"/>
      <c r="X164" s="382"/>
      <c r="Y164" s="382"/>
      <c r="Z164" s="382"/>
      <c r="AA164" s="382"/>
      <c r="AB164" s="382"/>
      <c r="AC164" s="385"/>
    </row>
    <row r="165" spans="2:29">
      <c r="B165" s="22" t="s">
        <v>318</v>
      </c>
      <c r="C165" s="9"/>
      <c r="D165" s="9"/>
      <c r="E165" s="19"/>
      <c r="F165" s="19"/>
      <c r="G165" s="19"/>
      <c r="H165" s="20"/>
      <c r="I165" s="19"/>
      <c r="J165" s="19"/>
      <c r="K165" s="19"/>
      <c r="L165" s="19"/>
      <c r="M165" s="19"/>
      <c r="N165" s="19"/>
      <c r="O165" s="21"/>
      <c r="V165" s="382"/>
      <c r="W165" s="384"/>
      <c r="X165" s="382"/>
      <c r="Y165" s="382"/>
      <c r="Z165" s="382"/>
      <c r="AA165" s="382"/>
      <c r="AB165" s="382"/>
      <c r="AC165" s="385"/>
    </row>
    <row r="166" spans="2:29">
      <c r="B166" s="180"/>
      <c r="C166" s="19" t="s">
        <v>88</v>
      </c>
      <c r="D166" s="19"/>
      <c r="E166" s="19"/>
      <c r="F166" s="24">
        <f>SUM(F167:F170)</f>
        <v>7</v>
      </c>
      <c r="G166" s="24" t="s">
        <v>62</v>
      </c>
      <c r="H166" s="24">
        <f>SUM(H167:H170)</f>
        <v>5</v>
      </c>
      <c r="I166" s="25" t="s">
        <v>14</v>
      </c>
      <c r="J166" s="19"/>
      <c r="K166" s="19"/>
      <c r="L166" s="19"/>
      <c r="M166" s="19"/>
      <c r="N166" s="19"/>
      <c r="O166" s="393">
        <v>45264</v>
      </c>
      <c r="V166" s="382"/>
      <c r="W166" s="384"/>
      <c r="X166" s="382"/>
      <c r="Y166" s="382"/>
      <c r="Z166" s="382"/>
      <c r="AA166" s="382"/>
      <c r="AB166" s="382"/>
      <c r="AC166" s="385"/>
    </row>
    <row r="167" spans="2:29">
      <c r="B167" s="18"/>
      <c r="C167" s="162" t="s">
        <v>9</v>
      </c>
      <c r="D167" s="405"/>
      <c r="E167" s="163"/>
      <c r="F167" s="14">
        <v>1</v>
      </c>
      <c r="G167" s="15"/>
      <c r="H167" s="14">
        <v>2</v>
      </c>
      <c r="I167" s="359" t="s">
        <v>188</v>
      </c>
      <c r="J167" s="408"/>
      <c r="K167" s="408"/>
      <c r="L167" s="408"/>
      <c r="M167" s="408"/>
      <c r="N167" s="159"/>
      <c r="O167" s="23"/>
      <c r="V167" s="382"/>
      <c r="W167" s="384"/>
      <c r="X167" s="382"/>
      <c r="Y167" s="382"/>
      <c r="Z167" s="382"/>
      <c r="AA167" s="382"/>
      <c r="AB167" s="382"/>
      <c r="AC167" s="385"/>
    </row>
    <row r="168" spans="2:29">
      <c r="B168" s="18"/>
      <c r="C168" s="164" t="s">
        <v>64</v>
      </c>
      <c r="D168" s="406"/>
      <c r="E168" s="165"/>
      <c r="F168" s="12">
        <v>3</v>
      </c>
      <c r="G168" s="13"/>
      <c r="H168" s="12">
        <v>0</v>
      </c>
      <c r="I168" s="360" t="s">
        <v>187</v>
      </c>
      <c r="J168" s="409"/>
      <c r="K168" s="409"/>
      <c r="L168" s="409"/>
      <c r="M168" s="409"/>
      <c r="N168" s="160"/>
      <c r="O168" s="23"/>
      <c r="V168" s="382"/>
      <c r="W168" s="384"/>
      <c r="X168" s="382"/>
      <c r="Y168" s="382"/>
      <c r="Z168" s="382"/>
      <c r="AA168" s="382"/>
      <c r="AB168" s="382"/>
      <c r="AC168" s="385"/>
    </row>
    <row r="169" spans="2:29">
      <c r="B169" s="18"/>
      <c r="C169" s="164" t="s">
        <v>13</v>
      </c>
      <c r="D169" s="406"/>
      <c r="E169" s="165"/>
      <c r="F169" s="12">
        <v>1</v>
      </c>
      <c r="G169" s="13"/>
      <c r="H169" s="12">
        <v>2</v>
      </c>
      <c r="I169" s="360" t="s">
        <v>71</v>
      </c>
      <c r="J169" s="409"/>
      <c r="K169" s="409"/>
      <c r="L169" s="409"/>
      <c r="M169" s="409"/>
      <c r="N169" s="160"/>
      <c r="O169" s="23"/>
      <c r="V169" s="382"/>
      <c r="W169" s="384"/>
      <c r="X169" s="382"/>
      <c r="Y169" s="382"/>
      <c r="Z169" s="382"/>
      <c r="AA169" s="382"/>
      <c r="AB169" s="382"/>
      <c r="AC169" s="385"/>
    </row>
    <row r="170" spans="2:29">
      <c r="B170" s="18"/>
      <c r="C170" s="166" t="s">
        <v>94</v>
      </c>
      <c r="D170" s="407"/>
      <c r="E170" s="167"/>
      <c r="F170" s="16">
        <v>2</v>
      </c>
      <c r="G170" s="17"/>
      <c r="H170" s="16">
        <v>1</v>
      </c>
      <c r="I170" s="361" t="s">
        <v>24</v>
      </c>
      <c r="J170" s="410"/>
      <c r="K170" s="410"/>
      <c r="L170" s="410"/>
      <c r="M170" s="410"/>
      <c r="N170" s="161"/>
      <c r="O170" s="23"/>
      <c r="V170" s="382"/>
      <c r="W170" s="384"/>
      <c r="X170" s="382"/>
      <c r="Y170" s="382"/>
      <c r="Z170" s="382"/>
      <c r="AA170" s="382"/>
      <c r="AB170" s="382"/>
      <c r="AC170" s="385"/>
    </row>
    <row r="171" spans="2:29">
      <c r="B171" s="180"/>
      <c r="C171" s="19" t="s">
        <v>223</v>
      </c>
      <c r="D171" s="19"/>
      <c r="E171" s="19"/>
      <c r="F171" s="24">
        <f>SUM(F172:F175)</f>
        <v>9</v>
      </c>
      <c r="G171" s="24" t="s">
        <v>62</v>
      </c>
      <c r="H171" s="24">
        <f>SUM(H172:H175)</f>
        <v>3</v>
      </c>
      <c r="I171" s="25" t="s">
        <v>173</v>
      </c>
      <c r="J171" s="19"/>
      <c r="K171" s="19"/>
      <c r="L171" s="19"/>
      <c r="M171" s="19"/>
      <c r="N171" s="19"/>
      <c r="O171" s="393">
        <v>45264</v>
      </c>
      <c r="V171" s="383"/>
      <c r="W171" s="384"/>
      <c r="X171" s="382"/>
      <c r="Y171" s="383"/>
      <c r="Z171" s="382"/>
      <c r="AA171" s="383"/>
      <c r="AB171" s="382"/>
      <c r="AC171" s="385"/>
    </row>
    <row r="172" spans="2:29">
      <c r="B172" s="18"/>
      <c r="C172" s="162" t="s">
        <v>8</v>
      </c>
      <c r="D172" s="405"/>
      <c r="E172" s="163"/>
      <c r="F172" s="14">
        <v>3</v>
      </c>
      <c r="G172" s="15"/>
      <c r="H172" s="14">
        <v>0</v>
      </c>
      <c r="I172" s="359" t="s">
        <v>61</v>
      </c>
      <c r="J172" s="408"/>
      <c r="K172" s="408"/>
      <c r="L172" s="408"/>
      <c r="M172" s="408"/>
      <c r="N172" s="159"/>
      <c r="O172" s="23"/>
      <c r="V172" s="382"/>
      <c r="W172" s="384"/>
      <c r="X172" s="382"/>
      <c r="Y172" s="382"/>
      <c r="Z172" s="382"/>
      <c r="AA172" s="382"/>
      <c r="AB172" s="382"/>
      <c r="AC172" s="385"/>
    </row>
    <row r="173" spans="2:29">
      <c r="B173" s="18"/>
      <c r="C173" s="164" t="s">
        <v>201</v>
      </c>
      <c r="D173" s="406"/>
      <c r="E173" s="165"/>
      <c r="F173" s="12">
        <v>1</v>
      </c>
      <c r="G173" s="13"/>
      <c r="H173" s="12">
        <v>2</v>
      </c>
      <c r="I173" s="360" t="s">
        <v>51</v>
      </c>
      <c r="J173" s="409"/>
      <c r="K173" s="409"/>
      <c r="L173" s="409"/>
      <c r="M173" s="409"/>
      <c r="N173" s="160"/>
      <c r="O173" s="23"/>
      <c r="V173" s="382"/>
      <c r="W173" s="384"/>
      <c r="X173" s="382"/>
      <c r="Y173" s="382"/>
      <c r="Z173" s="382"/>
      <c r="AA173" s="382"/>
      <c r="AB173" s="382"/>
      <c r="AC173" s="385"/>
    </row>
    <row r="174" spans="2:29">
      <c r="B174" s="18"/>
      <c r="C174" s="164" t="s">
        <v>73</v>
      </c>
      <c r="D174" s="406"/>
      <c r="E174" s="165"/>
      <c r="F174" s="12">
        <v>3</v>
      </c>
      <c r="G174" s="13"/>
      <c r="H174" s="12">
        <v>0</v>
      </c>
      <c r="I174" s="360" t="s">
        <v>11</v>
      </c>
      <c r="J174" s="409"/>
      <c r="K174" s="409"/>
      <c r="L174" s="409"/>
      <c r="M174" s="409"/>
      <c r="N174" s="160"/>
      <c r="O174" s="23"/>
      <c r="V174" s="383"/>
      <c r="W174" s="381"/>
      <c r="X174" s="382"/>
      <c r="Y174" s="383"/>
      <c r="Z174" s="382"/>
      <c r="AA174" s="383"/>
      <c r="AB174" s="382"/>
      <c r="AC174" s="385"/>
    </row>
    <row r="175" spans="2:29">
      <c r="B175" s="18"/>
      <c r="C175" s="166" t="s">
        <v>200</v>
      </c>
      <c r="D175" s="407"/>
      <c r="E175" s="167"/>
      <c r="F175" s="16">
        <v>2</v>
      </c>
      <c r="G175" s="17"/>
      <c r="H175" s="16">
        <v>1</v>
      </c>
      <c r="I175" s="361" t="s">
        <v>12</v>
      </c>
      <c r="J175" s="410"/>
      <c r="K175" s="410"/>
      <c r="L175" s="410"/>
      <c r="M175" s="410"/>
      <c r="N175" s="161"/>
      <c r="O175" s="23"/>
      <c r="V175" s="382"/>
      <c r="W175" s="384"/>
      <c r="X175" s="382"/>
      <c r="Y175" s="382"/>
      <c r="Z175" s="382"/>
      <c r="AA175" s="382"/>
      <c r="AB175" s="382"/>
      <c r="AC175" s="385"/>
    </row>
    <row r="176" spans="2:29">
      <c r="B176" s="180"/>
      <c r="C176" s="19" t="s">
        <v>76</v>
      </c>
      <c r="D176" s="19"/>
      <c r="E176" s="19"/>
      <c r="F176" s="24">
        <f>SUM(F177:F180)</f>
        <v>9</v>
      </c>
      <c r="G176" s="24" t="s">
        <v>62</v>
      </c>
      <c r="H176" s="24">
        <f>SUM(H177:H180)</f>
        <v>3</v>
      </c>
      <c r="I176" s="25" t="s">
        <v>133</v>
      </c>
      <c r="J176" s="19"/>
      <c r="K176" s="19"/>
      <c r="L176" s="19"/>
      <c r="M176" s="19"/>
      <c r="N176" s="19"/>
      <c r="O176" s="393">
        <v>45264</v>
      </c>
      <c r="V176" s="382"/>
      <c r="W176" s="384"/>
      <c r="X176" s="382"/>
      <c r="Y176" s="382"/>
      <c r="Z176" s="382"/>
      <c r="AA176" s="382"/>
      <c r="AB176" s="382"/>
      <c r="AC176" s="385"/>
    </row>
    <row r="177" spans="2:29">
      <c r="B177" s="18"/>
      <c r="C177" s="162" t="s">
        <v>7</v>
      </c>
      <c r="D177" s="405"/>
      <c r="E177" s="163"/>
      <c r="F177" s="14">
        <v>3</v>
      </c>
      <c r="G177" s="15"/>
      <c r="H177" s="14">
        <v>0</v>
      </c>
      <c r="I177" s="359" t="s">
        <v>59</v>
      </c>
      <c r="J177" s="408"/>
      <c r="K177" s="408"/>
      <c r="L177" s="408"/>
      <c r="M177" s="408"/>
      <c r="N177" s="159"/>
      <c r="O177" s="23"/>
      <c r="V177" s="382"/>
      <c r="W177" s="384"/>
      <c r="X177" s="382"/>
      <c r="Y177" s="382"/>
      <c r="Z177" s="382"/>
      <c r="AA177" s="382"/>
      <c r="AB177" s="382"/>
      <c r="AC177" s="385"/>
    </row>
    <row r="178" spans="2:29">
      <c r="B178" s="18"/>
      <c r="C178" s="164" t="s">
        <v>60</v>
      </c>
      <c r="D178" s="406"/>
      <c r="E178" s="165"/>
      <c r="F178" s="12">
        <v>1</v>
      </c>
      <c r="G178" s="13"/>
      <c r="H178" s="12">
        <v>2</v>
      </c>
      <c r="I178" s="360" t="s">
        <v>77</v>
      </c>
      <c r="J178" s="409"/>
      <c r="K178" s="409"/>
      <c r="L178" s="409"/>
      <c r="M178" s="409"/>
      <c r="N178" s="160"/>
      <c r="O178" s="23"/>
      <c r="V178" s="382"/>
      <c r="W178" s="384"/>
      <c r="X178" s="382"/>
      <c r="Y178" s="382"/>
      <c r="Z178" s="382"/>
      <c r="AA178" s="382"/>
      <c r="AB178" s="382"/>
      <c r="AC178" s="385"/>
    </row>
    <row r="179" spans="2:29">
      <c r="B179" s="18"/>
      <c r="C179" s="164" t="s">
        <v>53</v>
      </c>
      <c r="D179" s="406"/>
      <c r="E179" s="165"/>
      <c r="F179" s="12">
        <v>3</v>
      </c>
      <c r="G179" s="13"/>
      <c r="H179" s="12">
        <v>0</v>
      </c>
      <c r="I179" s="360" t="s">
        <v>78</v>
      </c>
      <c r="J179" s="409"/>
      <c r="K179" s="409"/>
      <c r="L179" s="409"/>
      <c r="M179" s="409"/>
      <c r="N179" s="160"/>
      <c r="O179" s="23"/>
      <c r="V179" s="383"/>
      <c r="W179" s="381"/>
      <c r="X179" s="382"/>
      <c r="Y179" s="383"/>
      <c r="Z179" s="382"/>
      <c r="AA179" s="383"/>
      <c r="AB179" s="382"/>
      <c r="AC179" s="385"/>
    </row>
    <row r="180" spans="2:29">
      <c r="B180" s="18"/>
      <c r="C180" s="166" t="s">
        <v>10</v>
      </c>
      <c r="D180" s="407"/>
      <c r="E180" s="167"/>
      <c r="F180" s="16">
        <v>2</v>
      </c>
      <c r="G180" s="17"/>
      <c r="H180" s="16">
        <v>1</v>
      </c>
      <c r="I180" s="361" t="s">
        <v>56</v>
      </c>
      <c r="J180" s="410"/>
      <c r="K180" s="410"/>
      <c r="L180" s="410"/>
      <c r="M180" s="410"/>
      <c r="N180" s="161"/>
      <c r="O180" s="23"/>
      <c r="V180" s="382"/>
      <c r="W180" s="384"/>
      <c r="X180" s="382"/>
      <c r="Y180" s="382"/>
      <c r="Z180" s="382"/>
      <c r="AA180" s="382"/>
      <c r="AB180" s="382"/>
      <c r="AC180" s="385"/>
    </row>
    <row r="181" spans="2:29">
      <c r="B181" s="18"/>
      <c r="C181" s="19"/>
      <c r="D181" s="19"/>
      <c r="E181" s="19"/>
      <c r="F181" s="19"/>
      <c r="G181" s="19"/>
      <c r="H181" s="20"/>
      <c r="I181" s="19"/>
      <c r="J181" s="19"/>
      <c r="K181" s="19"/>
      <c r="L181" s="19"/>
      <c r="M181" s="19"/>
      <c r="N181" s="19"/>
      <c r="O181" s="23"/>
      <c r="V181" s="382"/>
      <c r="W181" s="384"/>
      <c r="X181" s="382"/>
      <c r="Y181" s="382"/>
      <c r="Z181" s="382"/>
      <c r="AA181" s="382"/>
      <c r="AB181" s="382"/>
      <c r="AC181" s="385"/>
    </row>
    <row r="182" spans="2:29">
      <c r="B182" s="22" t="s">
        <v>326</v>
      </c>
      <c r="C182" s="9"/>
      <c r="D182" s="9"/>
      <c r="E182" s="19"/>
      <c r="F182" s="19"/>
      <c r="G182" s="19"/>
      <c r="H182" s="20"/>
      <c r="I182" s="19"/>
      <c r="J182" s="19"/>
      <c r="K182" s="19"/>
      <c r="L182" s="19"/>
      <c r="M182" s="19"/>
      <c r="N182" s="19"/>
      <c r="O182" s="21"/>
      <c r="V182" s="382"/>
      <c r="W182" s="384"/>
      <c r="X182" s="382"/>
      <c r="Y182" s="382"/>
      <c r="Z182" s="382"/>
      <c r="AA182" s="382"/>
      <c r="AB182" s="382"/>
      <c r="AC182" s="385"/>
    </row>
    <row r="183" spans="2:29">
      <c r="B183" s="180"/>
      <c r="C183" s="19" t="s">
        <v>14</v>
      </c>
      <c r="D183" s="19"/>
      <c r="E183" s="19"/>
      <c r="F183" s="24">
        <f>SUM(F184:F187)</f>
        <v>7</v>
      </c>
      <c r="G183" s="24" t="s">
        <v>62</v>
      </c>
      <c r="H183" s="24">
        <f>SUM(H184:H187)</f>
        <v>5</v>
      </c>
      <c r="I183" s="25" t="s">
        <v>173</v>
      </c>
      <c r="J183" s="19"/>
      <c r="K183" s="19"/>
      <c r="L183" s="19"/>
      <c r="M183" s="19"/>
      <c r="N183" s="19"/>
      <c r="O183" s="393">
        <v>45299</v>
      </c>
      <c r="V183" s="382"/>
      <c r="W183" s="384"/>
      <c r="X183" s="382"/>
      <c r="Y183" s="382"/>
      <c r="Z183" s="382"/>
      <c r="AA183" s="382"/>
      <c r="AB183" s="382"/>
      <c r="AC183" s="385"/>
    </row>
    <row r="184" spans="2:29">
      <c r="B184" s="18"/>
      <c r="C184" s="162" t="s">
        <v>24</v>
      </c>
      <c r="D184" s="405"/>
      <c r="E184" s="163"/>
      <c r="F184" s="14">
        <v>3</v>
      </c>
      <c r="G184" s="15"/>
      <c r="H184" s="14">
        <v>0</v>
      </c>
      <c r="I184" s="359" t="s">
        <v>249</v>
      </c>
      <c r="J184" s="408"/>
      <c r="K184" s="408"/>
      <c r="L184" s="408"/>
      <c r="M184" s="408"/>
      <c r="N184" s="159"/>
      <c r="O184" s="23"/>
      <c r="V184" s="382"/>
      <c r="W184" s="384"/>
      <c r="X184" s="382"/>
      <c r="Y184" s="382"/>
      <c r="Z184" s="382"/>
      <c r="AA184" s="382"/>
      <c r="AB184" s="382"/>
      <c r="AC184" s="385"/>
    </row>
    <row r="185" spans="2:29">
      <c r="B185" s="18"/>
      <c r="C185" s="164" t="s">
        <v>71</v>
      </c>
      <c r="D185" s="406"/>
      <c r="E185" s="165"/>
      <c r="F185" s="12">
        <v>2</v>
      </c>
      <c r="G185" s="13"/>
      <c r="H185" s="12">
        <v>1</v>
      </c>
      <c r="I185" s="360" t="s">
        <v>12</v>
      </c>
      <c r="J185" s="409"/>
      <c r="K185" s="409"/>
      <c r="L185" s="409"/>
      <c r="M185" s="409"/>
      <c r="N185" s="160"/>
      <c r="O185" s="23"/>
      <c r="V185" s="382"/>
      <c r="W185" s="384"/>
      <c r="X185" s="382"/>
      <c r="Y185" s="382"/>
      <c r="Z185" s="382"/>
      <c r="AA185" s="382"/>
      <c r="AB185" s="382"/>
      <c r="AC185" s="385"/>
    </row>
    <row r="186" spans="2:29">
      <c r="B186" s="18"/>
      <c r="C186" s="164" t="s">
        <v>188</v>
      </c>
      <c r="D186" s="406"/>
      <c r="E186" s="165"/>
      <c r="F186" s="12">
        <v>2</v>
      </c>
      <c r="G186" s="13"/>
      <c r="H186" s="12">
        <v>1</v>
      </c>
      <c r="I186" s="360" t="s">
        <v>11</v>
      </c>
      <c r="J186" s="409"/>
      <c r="K186" s="409"/>
      <c r="L186" s="409"/>
      <c r="M186" s="409"/>
      <c r="N186" s="160"/>
      <c r="O186" s="23"/>
      <c r="V186" s="382"/>
      <c r="W186" s="384"/>
      <c r="X186" s="382"/>
      <c r="Y186" s="382"/>
      <c r="Z186" s="382"/>
      <c r="AA186" s="382"/>
      <c r="AB186" s="382"/>
      <c r="AC186" s="385"/>
    </row>
    <row r="187" spans="2:29">
      <c r="B187" s="18"/>
      <c r="C187" s="166" t="s">
        <v>187</v>
      </c>
      <c r="D187" s="407"/>
      <c r="E187" s="167"/>
      <c r="F187" s="16">
        <v>0</v>
      </c>
      <c r="G187" s="17"/>
      <c r="H187" s="16">
        <v>3</v>
      </c>
      <c r="I187" s="361" t="s">
        <v>51</v>
      </c>
      <c r="J187" s="410"/>
      <c r="K187" s="410"/>
      <c r="L187" s="410"/>
      <c r="M187" s="410"/>
      <c r="N187" s="161"/>
      <c r="O187" s="23"/>
      <c r="V187" s="382"/>
      <c r="W187" s="384"/>
      <c r="X187" s="382"/>
      <c r="Y187" s="382"/>
      <c r="Z187" s="382"/>
      <c r="AA187" s="382"/>
      <c r="AB187" s="382"/>
      <c r="AC187" s="385"/>
    </row>
    <row r="188" spans="2:29">
      <c r="B188" s="180"/>
      <c r="C188" s="19" t="s">
        <v>133</v>
      </c>
      <c r="D188" s="19"/>
      <c r="E188" s="19"/>
      <c r="F188" s="24">
        <f>SUM(F189:F192)</f>
        <v>7</v>
      </c>
      <c r="G188" s="24" t="s">
        <v>62</v>
      </c>
      <c r="H188" s="24">
        <f>SUM(H189:H192)</f>
        <v>5</v>
      </c>
      <c r="I188" s="25" t="s">
        <v>223</v>
      </c>
      <c r="J188" s="19"/>
      <c r="K188" s="19"/>
      <c r="L188" s="19"/>
      <c r="M188" s="19"/>
      <c r="N188" s="19"/>
      <c r="O188" s="393">
        <v>45299</v>
      </c>
      <c r="V188" s="383"/>
      <c r="W188" s="384"/>
      <c r="X188" s="382"/>
      <c r="Y188" s="383"/>
      <c r="Z188" s="382"/>
      <c r="AA188" s="383"/>
      <c r="AB188" s="382"/>
      <c r="AC188" s="385"/>
    </row>
    <row r="189" spans="2:29">
      <c r="B189" s="18"/>
      <c r="C189" s="162" t="s">
        <v>56</v>
      </c>
      <c r="D189" s="405"/>
      <c r="E189" s="163"/>
      <c r="F189" s="14">
        <v>2</v>
      </c>
      <c r="G189" s="15"/>
      <c r="H189" s="14">
        <v>1</v>
      </c>
      <c r="I189" s="359" t="s">
        <v>201</v>
      </c>
      <c r="J189" s="408"/>
      <c r="K189" s="408"/>
      <c r="L189" s="408"/>
      <c r="M189" s="408"/>
      <c r="N189" s="159"/>
      <c r="O189" s="23"/>
      <c r="V189" s="382"/>
      <c r="W189" s="384"/>
      <c r="X189" s="382"/>
      <c r="Y189" s="382"/>
      <c r="Z189" s="382"/>
      <c r="AA189" s="382"/>
      <c r="AB189" s="382"/>
      <c r="AC189" s="385"/>
    </row>
    <row r="190" spans="2:29">
      <c r="B190" s="18"/>
      <c r="C190" s="164" t="s">
        <v>78</v>
      </c>
      <c r="D190" s="406"/>
      <c r="E190" s="165"/>
      <c r="F190" s="12">
        <v>2</v>
      </c>
      <c r="G190" s="13"/>
      <c r="H190" s="12">
        <v>1</v>
      </c>
      <c r="I190" s="360" t="s">
        <v>8</v>
      </c>
      <c r="J190" s="409"/>
      <c r="K190" s="409"/>
      <c r="L190" s="409"/>
      <c r="M190" s="409"/>
      <c r="N190" s="160"/>
      <c r="O190" s="23"/>
      <c r="V190" s="382"/>
      <c r="W190" s="384"/>
      <c r="X190" s="382"/>
      <c r="Y190" s="382"/>
      <c r="Z190" s="382"/>
      <c r="AA190" s="382"/>
      <c r="AB190" s="382"/>
      <c r="AC190" s="385"/>
    </row>
    <row r="191" spans="2:29">
      <c r="B191" s="18"/>
      <c r="C191" s="164" t="s">
        <v>59</v>
      </c>
      <c r="D191" s="406"/>
      <c r="E191" s="165"/>
      <c r="F191" s="12">
        <v>1</v>
      </c>
      <c r="G191" s="13"/>
      <c r="H191" s="12">
        <v>2</v>
      </c>
      <c r="I191" s="360" t="s">
        <v>200</v>
      </c>
      <c r="J191" s="409"/>
      <c r="K191" s="409"/>
      <c r="L191" s="409"/>
      <c r="M191" s="409"/>
      <c r="N191" s="160"/>
      <c r="O191" s="23"/>
      <c r="V191" s="383"/>
      <c r="W191" s="381"/>
      <c r="X191" s="382"/>
      <c r="Y191" s="383"/>
      <c r="Z191" s="382"/>
      <c r="AA191" s="383"/>
      <c r="AB191" s="382"/>
      <c r="AC191" s="385"/>
    </row>
    <row r="192" spans="2:29">
      <c r="B192" s="18"/>
      <c r="C192" s="166" t="s">
        <v>77</v>
      </c>
      <c r="D192" s="407"/>
      <c r="E192" s="167"/>
      <c r="F192" s="16">
        <v>2</v>
      </c>
      <c r="G192" s="17"/>
      <c r="H192" s="16">
        <v>1</v>
      </c>
      <c r="I192" s="361" t="s">
        <v>73</v>
      </c>
      <c r="J192" s="410"/>
      <c r="K192" s="410"/>
      <c r="L192" s="410"/>
      <c r="M192" s="410"/>
      <c r="N192" s="161"/>
      <c r="O192" s="23"/>
      <c r="V192" s="382"/>
      <c r="W192" s="384"/>
      <c r="X192" s="382"/>
      <c r="Y192" s="382"/>
      <c r="Z192" s="382"/>
      <c r="AA192" s="382"/>
      <c r="AB192" s="382"/>
      <c r="AC192" s="385"/>
    </row>
    <row r="193" spans="2:29">
      <c r="B193" s="180"/>
      <c r="C193" s="19" t="s">
        <v>88</v>
      </c>
      <c r="D193" s="19"/>
      <c r="E193" s="19"/>
      <c r="F193" s="24">
        <f>SUM(F194:F197)</f>
        <v>6</v>
      </c>
      <c r="G193" s="24" t="s">
        <v>62</v>
      </c>
      <c r="H193" s="24">
        <f>SUM(H194:H197)</f>
        <v>6</v>
      </c>
      <c r="I193" s="25" t="s">
        <v>76</v>
      </c>
      <c r="J193" s="19"/>
      <c r="K193" s="19"/>
      <c r="L193" s="19"/>
      <c r="M193" s="19"/>
      <c r="N193" s="19"/>
      <c r="O193" s="393">
        <v>45300</v>
      </c>
      <c r="V193" s="382"/>
      <c r="W193" s="384"/>
      <c r="X193" s="382"/>
      <c r="Y193" s="382"/>
      <c r="Z193" s="382"/>
      <c r="AA193" s="382"/>
      <c r="AB193" s="382"/>
      <c r="AC193" s="385"/>
    </row>
    <row r="194" spans="2:29">
      <c r="B194" s="18"/>
      <c r="C194" s="162" t="s">
        <v>94</v>
      </c>
      <c r="D194" s="405"/>
      <c r="E194" s="163"/>
      <c r="F194" s="14">
        <v>0</v>
      </c>
      <c r="G194" s="15"/>
      <c r="H194" s="14">
        <v>3</v>
      </c>
      <c r="I194" s="359" t="s">
        <v>7</v>
      </c>
      <c r="J194" s="408"/>
      <c r="K194" s="408"/>
      <c r="L194" s="408"/>
      <c r="M194" s="408"/>
      <c r="N194" s="159"/>
      <c r="O194" s="23"/>
      <c r="V194" s="382"/>
      <c r="W194" s="384"/>
      <c r="X194" s="382"/>
      <c r="Y194" s="382"/>
      <c r="Z194" s="382"/>
      <c r="AA194" s="382"/>
      <c r="AB194" s="382"/>
      <c r="AC194" s="385"/>
    </row>
    <row r="195" spans="2:29">
      <c r="B195" s="18"/>
      <c r="C195" s="164" t="s">
        <v>64</v>
      </c>
      <c r="D195" s="406"/>
      <c r="E195" s="165"/>
      <c r="F195" s="12">
        <v>1</v>
      </c>
      <c r="G195" s="13"/>
      <c r="H195" s="12">
        <v>2</v>
      </c>
      <c r="I195" s="360" t="s">
        <v>60</v>
      </c>
      <c r="J195" s="409"/>
      <c r="K195" s="409"/>
      <c r="L195" s="409"/>
      <c r="M195" s="409"/>
      <c r="N195" s="160"/>
      <c r="O195" s="23"/>
      <c r="V195" s="382"/>
      <c r="W195" s="384"/>
      <c r="X195" s="382"/>
      <c r="Y195" s="382"/>
      <c r="Z195" s="382"/>
      <c r="AA195" s="382"/>
      <c r="AB195" s="382"/>
      <c r="AC195" s="385"/>
    </row>
    <row r="196" spans="2:29">
      <c r="B196" s="18"/>
      <c r="C196" s="164" t="s">
        <v>13</v>
      </c>
      <c r="D196" s="406"/>
      <c r="E196" s="165"/>
      <c r="F196" s="12">
        <v>2</v>
      </c>
      <c r="G196" s="13"/>
      <c r="H196" s="12">
        <v>1</v>
      </c>
      <c r="I196" s="360" t="s">
        <v>53</v>
      </c>
      <c r="J196" s="409"/>
      <c r="K196" s="409"/>
      <c r="L196" s="409"/>
      <c r="M196" s="409"/>
      <c r="N196" s="160"/>
      <c r="O196" s="23"/>
      <c r="V196" s="383"/>
      <c r="W196" s="381"/>
      <c r="X196" s="382"/>
      <c r="Y196" s="383"/>
      <c r="Z196" s="382"/>
      <c r="AA196" s="383"/>
      <c r="AB196" s="382"/>
      <c r="AC196" s="385"/>
    </row>
    <row r="197" spans="2:29">
      <c r="B197" s="18"/>
      <c r="C197" s="166" t="s">
        <v>9</v>
      </c>
      <c r="D197" s="407"/>
      <c r="E197" s="167"/>
      <c r="F197" s="16">
        <v>3</v>
      </c>
      <c r="G197" s="17"/>
      <c r="H197" s="16">
        <v>0</v>
      </c>
      <c r="I197" s="361" t="s">
        <v>10</v>
      </c>
      <c r="J197" s="410"/>
      <c r="K197" s="410"/>
      <c r="L197" s="410"/>
      <c r="M197" s="410"/>
      <c r="N197" s="161"/>
      <c r="O197" s="23"/>
      <c r="V197" s="382"/>
      <c r="W197" s="384"/>
      <c r="X197" s="382"/>
      <c r="Y197" s="382"/>
      <c r="Z197" s="382"/>
      <c r="AA197" s="382"/>
      <c r="AB197" s="382"/>
      <c r="AC197" s="385"/>
    </row>
    <row r="198" spans="2:29">
      <c r="B198" s="18"/>
      <c r="C198" s="19"/>
      <c r="D198" s="19"/>
      <c r="E198" s="19"/>
      <c r="F198" s="19"/>
      <c r="G198" s="19"/>
      <c r="H198" s="20"/>
      <c r="I198" s="19"/>
      <c r="J198" s="19"/>
      <c r="K198" s="19"/>
      <c r="L198" s="19"/>
      <c r="M198" s="19"/>
      <c r="N198" s="19"/>
      <c r="O198" s="23"/>
      <c r="V198" s="382"/>
      <c r="W198" s="384"/>
      <c r="X198" s="382"/>
      <c r="Y198" s="382"/>
      <c r="Z198" s="382"/>
      <c r="AA198" s="382"/>
      <c r="AB198" s="382"/>
      <c r="AC198" s="385"/>
    </row>
    <row r="199" spans="2:29">
      <c r="B199" s="22" t="s">
        <v>332</v>
      </c>
      <c r="C199" s="9"/>
      <c r="D199" s="9"/>
      <c r="E199" s="19"/>
      <c r="F199" s="19"/>
      <c r="G199" s="19"/>
      <c r="H199" s="20"/>
      <c r="I199" s="19"/>
      <c r="J199" s="19"/>
      <c r="K199" s="19"/>
      <c r="L199" s="19"/>
      <c r="M199" s="19"/>
      <c r="N199" s="19"/>
      <c r="O199" s="21"/>
      <c r="V199" s="382"/>
      <c r="W199" s="384"/>
      <c r="X199" s="382"/>
      <c r="Y199" s="382"/>
      <c r="Z199" s="382"/>
      <c r="AA199" s="382"/>
      <c r="AB199" s="382"/>
      <c r="AC199" s="385"/>
    </row>
    <row r="200" spans="2:29">
      <c r="B200" s="180"/>
      <c r="C200" s="19" t="s">
        <v>223</v>
      </c>
      <c r="D200" s="19"/>
      <c r="E200" s="19"/>
      <c r="F200" s="24">
        <f>SUM(F201:F204)</f>
        <v>6</v>
      </c>
      <c r="G200" s="24" t="s">
        <v>62</v>
      </c>
      <c r="H200" s="24">
        <f>SUM(H201:H204)</f>
        <v>6</v>
      </c>
      <c r="I200" s="25" t="s">
        <v>88</v>
      </c>
      <c r="J200" s="19"/>
      <c r="K200" s="19"/>
      <c r="L200" s="19"/>
      <c r="M200" s="19"/>
      <c r="N200" s="19"/>
      <c r="O200" s="393">
        <v>45306</v>
      </c>
      <c r="V200" s="382"/>
      <c r="W200" s="384"/>
      <c r="X200" s="382"/>
      <c r="Y200" s="382"/>
      <c r="Z200" s="382"/>
      <c r="AA200" s="382"/>
      <c r="AB200" s="382"/>
      <c r="AC200" s="385"/>
    </row>
    <row r="201" spans="2:29">
      <c r="B201" s="18"/>
      <c r="C201" s="162" t="s">
        <v>8</v>
      </c>
      <c r="D201" s="405"/>
      <c r="E201" s="163"/>
      <c r="F201" s="14">
        <v>3</v>
      </c>
      <c r="G201" s="15"/>
      <c r="H201" s="14">
        <v>0</v>
      </c>
      <c r="I201" s="359" t="s">
        <v>64</v>
      </c>
      <c r="J201" s="408"/>
      <c r="K201" s="408"/>
      <c r="L201" s="408"/>
      <c r="M201" s="408"/>
      <c r="N201" s="159"/>
      <c r="O201" s="23"/>
      <c r="V201" s="382"/>
      <c r="W201" s="384"/>
      <c r="X201" s="382"/>
      <c r="Y201" s="382"/>
      <c r="Z201" s="382"/>
      <c r="AA201" s="382"/>
      <c r="AB201" s="382"/>
      <c r="AC201" s="385"/>
    </row>
    <row r="202" spans="2:29">
      <c r="B202" s="18"/>
      <c r="C202" s="164" t="s">
        <v>201</v>
      </c>
      <c r="D202" s="406"/>
      <c r="E202" s="165"/>
      <c r="F202" s="12">
        <v>2</v>
      </c>
      <c r="G202" s="13"/>
      <c r="H202" s="12">
        <v>1</v>
      </c>
      <c r="I202" s="360" t="s">
        <v>94</v>
      </c>
      <c r="J202" s="409"/>
      <c r="K202" s="409"/>
      <c r="L202" s="409"/>
      <c r="M202" s="409"/>
      <c r="N202" s="160"/>
      <c r="O202" s="23"/>
      <c r="V202" s="382"/>
      <c r="W202" s="384"/>
      <c r="X202" s="382"/>
      <c r="Y202" s="382"/>
      <c r="Z202" s="382"/>
      <c r="AA202" s="382"/>
      <c r="AB202" s="382"/>
      <c r="AC202" s="385"/>
    </row>
    <row r="203" spans="2:29">
      <c r="B203" s="18"/>
      <c r="C203" s="164" t="s">
        <v>73</v>
      </c>
      <c r="D203" s="406"/>
      <c r="E203" s="165"/>
      <c r="F203" s="12">
        <v>1</v>
      </c>
      <c r="G203" s="13"/>
      <c r="H203" s="12">
        <v>2</v>
      </c>
      <c r="I203" s="360" t="s">
        <v>13</v>
      </c>
      <c r="J203" s="409"/>
      <c r="K203" s="409"/>
      <c r="L203" s="409"/>
      <c r="M203" s="409"/>
      <c r="N203" s="160"/>
      <c r="O203" s="23"/>
      <c r="V203" s="382"/>
      <c r="W203" s="384"/>
      <c r="X203" s="382"/>
      <c r="Y203" s="382"/>
      <c r="Z203" s="382"/>
      <c r="AA203" s="382"/>
      <c r="AB203" s="382"/>
      <c r="AC203" s="385"/>
    </row>
    <row r="204" spans="2:29">
      <c r="B204" s="18"/>
      <c r="C204" s="166" t="s">
        <v>200</v>
      </c>
      <c r="D204" s="407"/>
      <c r="E204" s="167"/>
      <c r="F204" s="16">
        <v>0</v>
      </c>
      <c r="G204" s="17"/>
      <c r="H204" s="16">
        <v>3</v>
      </c>
      <c r="I204" s="361" t="s">
        <v>9</v>
      </c>
      <c r="J204" s="410"/>
      <c r="K204" s="410"/>
      <c r="L204" s="410"/>
      <c r="M204" s="410"/>
      <c r="N204" s="161"/>
      <c r="O204" s="23"/>
      <c r="V204" s="382"/>
      <c r="W204" s="384"/>
      <c r="X204" s="382"/>
      <c r="Y204" s="382"/>
      <c r="Z204" s="382"/>
      <c r="AA204" s="382"/>
      <c r="AB204" s="382"/>
      <c r="AC204" s="385"/>
    </row>
    <row r="205" spans="2:29">
      <c r="B205" s="180"/>
      <c r="C205" s="19" t="s">
        <v>173</v>
      </c>
      <c r="D205" s="19"/>
      <c r="E205" s="19"/>
      <c r="F205" s="24">
        <f>SUM(F206:F209)</f>
        <v>4</v>
      </c>
      <c r="G205" s="24" t="s">
        <v>62</v>
      </c>
      <c r="H205" s="24">
        <f>SUM(H206:H209)</f>
        <v>8</v>
      </c>
      <c r="I205" s="25" t="s">
        <v>133</v>
      </c>
      <c r="J205" s="19"/>
      <c r="K205" s="19"/>
      <c r="L205" s="19"/>
      <c r="M205" s="19"/>
      <c r="N205" s="19"/>
      <c r="O205" s="393">
        <v>45306</v>
      </c>
      <c r="V205" s="383"/>
      <c r="W205" s="384"/>
      <c r="X205" s="382"/>
      <c r="Y205" s="383"/>
      <c r="Z205" s="382"/>
      <c r="AA205" s="383"/>
      <c r="AB205" s="382"/>
      <c r="AC205" s="385"/>
    </row>
    <row r="206" spans="2:29">
      <c r="B206" s="18"/>
      <c r="C206" s="162" t="s">
        <v>12</v>
      </c>
      <c r="D206" s="405"/>
      <c r="E206" s="163"/>
      <c r="F206" s="14">
        <v>1</v>
      </c>
      <c r="G206" s="15"/>
      <c r="H206" s="14">
        <v>2</v>
      </c>
      <c r="I206" s="359" t="s">
        <v>59</v>
      </c>
      <c r="J206" s="408"/>
      <c r="K206" s="408"/>
      <c r="L206" s="408"/>
      <c r="M206" s="408"/>
      <c r="N206" s="159"/>
      <c r="O206" s="23"/>
      <c r="V206" s="382"/>
      <c r="W206" s="384"/>
      <c r="X206" s="382"/>
      <c r="Y206" s="382"/>
      <c r="Z206" s="382"/>
      <c r="AA206" s="382"/>
      <c r="AB206" s="382"/>
      <c r="AC206" s="385"/>
    </row>
    <row r="207" spans="2:29">
      <c r="B207" s="18"/>
      <c r="C207" s="164" t="s">
        <v>61</v>
      </c>
      <c r="D207" s="406"/>
      <c r="E207" s="165"/>
      <c r="F207" s="12">
        <v>0</v>
      </c>
      <c r="G207" s="13"/>
      <c r="H207" s="12">
        <v>3</v>
      </c>
      <c r="I207" s="360" t="s">
        <v>78</v>
      </c>
      <c r="J207" s="409"/>
      <c r="K207" s="409"/>
      <c r="L207" s="409"/>
      <c r="M207" s="409"/>
      <c r="N207" s="160"/>
      <c r="O207" s="23"/>
      <c r="V207" s="382"/>
      <c r="W207" s="384"/>
      <c r="X207" s="382"/>
      <c r="Y207" s="382"/>
      <c r="Z207" s="382"/>
      <c r="AA207" s="382"/>
      <c r="AB207" s="382"/>
      <c r="AC207" s="385"/>
    </row>
    <row r="208" spans="2:29">
      <c r="B208" s="18"/>
      <c r="C208" s="164" t="s">
        <v>11</v>
      </c>
      <c r="D208" s="406"/>
      <c r="E208" s="165"/>
      <c r="F208" s="12">
        <v>1</v>
      </c>
      <c r="G208" s="13"/>
      <c r="H208" s="12">
        <v>2</v>
      </c>
      <c r="I208" s="360" t="s">
        <v>77</v>
      </c>
      <c r="J208" s="409"/>
      <c r="K208" s="409"/>
      <c r="L208" s="409"/>
      <c r="M208" s="409"/>
      <c r="N208" s="160"/>
      <c r="O208" s="23"/>
      <c r="V208" s="383"/>
      <c r="W208" s="381"/>
      <c r="X208" s="382"/>
      <c r="Y208" s="383"/>
      <c r="Z208" s="382"/>
      <c r="AA208" s="383"/>
      <c r="AB208" s="382"/>
      <c r="AC208" s="385"/>
    </row>
    <row r="209" spans="2:29">
      <c r="B209" s="18"/>
      <c r="C209" s="166" t="s">
        <v>51</v>
      </c>
      <c r="D209" s="407"/>
      <c r="E209" s="167"/>
      <c r="F209" s="16">
        <v>2</v>
      </c>
      <c r="G209" s="17"/>
      <c r="H209" s="16">
        <v>1</v>
      </c>
      <c r="I209" s="361" t="s">
        <v>56</v>
      </c>
      <c r="J209" s="410"/>
      <c r="K209" s="410"/>
      <c r="L209" s="410"/>
      <c r="M209" s="410"/>
      <c r="N209" s="161"/>
      <c r="O209" s="23"/>
      <c r="V209" s="382"/>
      <c r="W209" s="384"/>
      <c r="X209" s="382"/>
      <c r="Y209" s="382"/>
      <c r="Z209" s="382"/>
      <c r="AA209" s="382"/>
      <c r="AB209" s="382"/>
      <c r="AC209" s="385"/>
    </row>
    <row r="210" spans="2:29">
      <c r="B210" s="180"/>
      <c r="C210" s="19" t="s">
        <v>76</v>
      </c>
      <c r="D210" s="19"/>
      <c r="E210" s="19"/>
      <c r="F210" s="24">
        <f>SUM(F211:F214)</f>
        <v>9</v>
      </c>
      <c r="G210" s="24" t="s">
        <v>62</v>
      </c>
      <c r="H210" s="24">
        <f>SUM(H211:H214)</f>
        <v>3</v>
      </c>
      <c r="I210" s="25" t="s">
        <v>14</v>
      </c>
      <c r="J210" s="19"/>
      <c r="K210" s="19"/>
      <c r="L210" s="19"/>
      <c r="M210" s="19"/>
      <c r="N210" s="19"/>
      <c r="O210" s="393">
        <v>45306</v>
      </c>
      <c r="V210" s="382"/>
      <c r="W210" s="384"/>
      <c r="X210" s="382"/>
      <c r="Y210" s="382"/>
      <c r="Z210" s="382"/>
      <c r="AA210" s="382"/>
      <c r="AB210" s="382"/>
      <c r="AC210" s="385"/>
    </row>
    <row r="211" spans="2:29">
      <c r="B211" s="18"/>
      <c r="C211" s="162" t="s">
        <v>7</v>
      </c>
      <c r="D211" s="405"/>
      <c r="E211" s="163"/>
      <c r="F211" s="14">
        <v>2</v>
      </c>
      <c r="G211" s="15"/>
      <c r="H211" s="14">
        <v>1</v>
      </c>
      <c r="I211" s="359" t="s">
        <v>24</v>
      </c>
      <c r="J211" s="408"/>
      <c r="K211" s="408"/>
      <c r="L211" s="408"/>
      <c r="M211" s="408"/>
      <c r="N211" s="159"/>
      <c r="O211" s="23"/>
      <c r="V211" s="382"/>
      <c r="W211" s="384"/>
      <c r="X211" s="382"/>
      <c r="Y211" s="382"/>
      <c r="Z211" s="382"/>
      <c r="AA211" s="382"/>
      <c r="AB211" s="382"/>
      <c r="AC211" s="385"/>
    </row>
    <row r="212" spans="2:29">
      <c r="B212" s="18"/>
      <c r="C212" s="164" t="s">
        <v>60</v>
      </c>
      <c r="D212" s="406"/>
      <c r="E212" s="165"/>
      <c r="F212" s="12">
        <v>3</v>
      </c>
      <c r="G212" s="13"/>
      <c r="H212" s="12">
        <v>0</v>
      </c>
      <c r="I212" s="360" t="s">
        <v>187</v>
      </c>
      <c r="J212" s="409"/>
      <c r="K212" s="409"/>
      <c r="L212" s="409"/>
      <c r="M212" s="409"/>
      <c r="N212" s="160"/>
      <c r="O212" s="23"/>
      <c r="V212" s="382"/>
      <c r="W212" s="384"/>
      <c r="X212" s="382"/>
      <c r="Y212" s="382"/>
      <c r="Z212" s="382"/>
      <c r="AA212" s="382"/>
      <c r="AB212" s="382"/>
      <c r="AC212" s="385"/>
    </row>
    <row r="213" spans="2:29">
      <c r="B213" s="18"/>
      <c r="C213" s="164" t="s">
        <v>53</v>
      </c>
      <c r="D213" s="406"/>
      <c r="E213" s="165"/>
      <c r="F213" s="12">
        <v>3</v>
      </c>
      <c r="G213" s="13"/>
      <c r="H213" s="12">
        <v>0</v>
      </c>
      <c r="I213" s="360" t="s">
        <v>71</v>
      </c>
      <c r="J213" s="409"/>
      <c r="K213" s="409"/>
      <c r="L213" s="409"/>
      <c r="M213" s="409"/>
      <c r="N213" s="160"/>
      <c r="O213" s="23"/>
      <c r="V213" s="383"/>
      <c r="W213" s="381"/>
      <c r="X213" s="382"/>
      <c r="Y213" s="383"/>
      <c r="Z213" s="382"/>
      <c r="AA213" s="383"/>
      <c r="AB213" s="382"/>
      <c r="AC213" s="385"/>
    </row>
    <row r="214" spans="2:29">
      <c r="B214" s="18"/>
      <c r="C214" s="166" t="s">
        <v>10</v>
      </c>
      <c r="D214" s="407"/>
      <c r="E214" s="167"/>
      <c r="F214" s="16">
        <v>1</v>
      </c>
      <c r="G214" s="17"/>
      <c r="H214" s="16">
        <v>2</v>
      </c>
      <c r="I214" s="361" t="s">
        <v>188</v>
      </c>
      <c r="J214" s="410"/>
      <c r="K214" s="410"/>
      <c r="L214" s="410"/>
      <c r="M214" s="410"/>
      <c r="N214" s="161"/>
      <c r="O214" s="23"/>
      <c r="V214" s="382"/>
      <c r="W214" s="384"/>
      <c r="X214" s="382"/>
      <c r="Y214" s="382"/>
      <c r="Z214" s="382"/>
      <c r="AA214" s="382"/>
      <c r="AB214" s="382"/>
      <c r="AC214" s="385"/>
    </row>
    <row r="215" spans="2:29">
      <c r="B215" s="18"/>
      <c r="C215" s="19"/>
      <c r="D215" s="19"/>
      <c r="E215" s="19"/>
      <c r="F215" s="19"/>
      <c r="G215" s="19"/>
      <c r="H215" s="20"/>
      <c r="I215" s="19"/>
      <c r="J215" s="19"/>
      <c r="K215" s="19"/>
      <c r="L215" s="19"/>
      <c r="M215" s="19"/>
      <c r="N215" s="19"/>
      <c r="O215" s="23"/>
      <c r="V215" s="382"/>
      <c r="W215" s="384"/>
      <c r="X215" s="382"/>
      <c r="Y215" s="382"/>
      <c r="Z215" s="382"/>
      <c r="AA215" s="382"/>
      <c r="AB215" s="382"/>
      <c r="AC215" s="385"/>
    </row>
    <row r="216" spans="2:29">
      <c r="B216" s="22" t="s">
        <v>337</v>
      </c>
      <c r="C216" s="9"/>
      <c r="D216" s="9"/>
      <c r="E216" s="19"/>
      <c r="F216" s="19"/>
      <c r="G216" s="19"/>
      <c r="H216" s="20"/>
      <c r="I216" s="19"/>
      <c r="J216" s="19"/>
      <c r="K216" s="19"/>
      <c r="L216" s="19"/>
      <c r="M216" s="19"/>
      <c r="N216" s="19"/>
      <c r="O216" s="21"/>
      <c r="V216" s="382"/>
      <c r="W216" s="384"/>
      <c r="X216" s="382"/>
      <c r="Y216" s="382"/>
      <c r="Z216" s="382"/>
      <c r="AA216" s="382"/>
      <c r="AB216" s="382"/>
      <c r="AC216" s="385"/>
    </row>
    <row r="217" spans="2:29">
      <c r="B217" s="180"/>
      <c r="C217" s="19" t="s">
        <v>223</v>
      </c>
      <c r="D217" s="19"/>
      <c r="E217" s="19"/>
      <c r="F217" s="24">
        <f>SUM(F218:F221)</f>
        <v>6</v>
      </c>
      <c r="G217" s="24" t="s">
        <v>62</v>
      </c>
      <c r="H217" s="24">
        <f>SUM(H218:H221)</f>
        <v>6</v>
      </c>
      <c r="I217" s="25" t="s">
        <v>14</v>
      </c>
      <c r="J217" s="19"/>
      <c r="K217" s="19"/>
      <c r="L217" s="19"/>
      <c r="M217" s="19"/>
      <c r="N217" s="19"/>
      <c r="O217" s="393">
        <v>45313</v>
      </c>
      <c r="V217" s="382"/>
      <c r="W217" s="384"/>
      <c r="X217" s="382"/>
      <c r="Y217" s="382"/>
      <c r="Z217" s="382"/>
      <c r="AA217" s="382"/>
      <c r="AB217" s="382"/>
      <c r="AC217" s="385"/>
    </row>
    <row r="218" spans="2:29">
      <c r="B218" s="18"/>
      <c r="C218" s="162" t="s">
        <v>8</v>
      </c>
      <c r="D218" s="405"/>
      <c r="E218" s="163"/>
      <c r="F218" s="14">
        <v>3</v>
      </c>
      <c r="G218" s="15"/>
      <c r="H218" s="14">
        <v>0</v>
      </c>
      <c r="I218" s="359" t="s">
        <v>188</v>
      </c>
      <c r="J218" s="408"/>
      <c r="K218" s="408"/>
      <c r="L218" s="408"/>
      <c r="M218" s="408"/>
      <c r="N218" s="159"/>
      <c r="O218" s="23"/>
      <c r="V218" s="382"/>
      <c r="W218" s="384"/>
      <c r="X218" s="382"/>
      <c r="Y218" s="382"/>
      <c r="Z218" s="382"/>
      <c r="AA218" s="382"/>
      <c r="AB218" s="382"/>
      <c r="AC218" s="385"/>
    </row>
    <row r="219" spans="2:29">
      <c r="B219" s="18"/>
      <c r="C219" s="164" t="s">
        <v>73</v>
      </c>
      <c r="D219" s="406"/>
      <c r="E219" s="165"/>
      <c r="F219" s="12">
        <v>1</v>
      </c>
      <c r="G219" s="13"/>
      <c r="H219" s="12">
        <v>2</v>
      </c>
      <c r="I219" s="360" t="s">
        <v>24</v>
      </c>
      <c r="J219" s="409"/>
      <c r="K219" s="409"/>
      <c r="L219" s="409"/>
      <c r="M219" s="409"/>
      <c r="N219" s="160"/>
      <c r="O219" s="23"/>
      <c r="V219" s="382"/>
      <c r="W219" s="384"/>
      <c r="X219" s="382"/>
      <c r="Y219" s="382"/>
      <c r="Z219" s="382"/>
      <c r="AA219" s="382"/>
      <c r="AB219" s="382"/>
      <c r="AC219" s="385"/>
    </row>
    <row r="220" spans="2:29">
      <c r="B220" s="18"/>
      <c r="C220" s="164" t="s">
        <v>201</v>
      </c>
      <c r="D220" s="406"/>
      <c r="E220" s="165"/>
      <c r="F220" s="12">
        <v>1</v>
      </c>
      <c r="G220" s="13"/>
      <c r="H220" s="12">
        <v>2</v>
      </c>
      <c r="I220" s="360" t="s">
        <v>198</v>
      </c>
      <c r="J220" s="409"/>
      <c r="K220" s="409"/>
      <c r="L220" s="409"/>
      <c r="M220" s="409"/>
      <c r="N220" s="160"/>
      <c r="O220" s="23"/>
      <c r="V220" s="382"/>
      <c r="W220" s="384"/>
      <c r="X220" s="382"/>
      <c r="Y220" s="382"/>
      <c r="Z220" s="382"/>
      <c r="AA220" s="382"/>
      <c r="AB220" s="382"/>
      <c r="AC220" s="385"/>
    </row>
    <row r="221" spans="2:29">
      <c r="B221" s="18"/>
      <c r="C221" s="166" t="s">
        <v>200</v>
      </c>
      <c r="D221" s="407"/>
      <c r="E221" s="167"/>
      <c r="F221" s="16">
        <v>1</v>
      </c>
      <c r="G221" s="17"/>
      <c r="H221" s="16">
        <v>2</v>
      </c>
      <c r="I221" s="361" t="s">
        <v>187</v>
      </c>
      <c r="J221" s="410"/>
      <c r="K221" s="410"/>
      <c r="L221" s="410"/>
      <c r="M221" s="410"/>
      <c r="N221" s="161"/>
      <c r="O221" s="23"/>
      <c r="V221" s="382"/>
      <c r="W221" s="384"/>
      <c r="X221" s="382"/>
      <c r="Y221" s="382"/>
      <c r="Z221" s="382"/>
      <c r="AA221" s="382"/>
      <c r="AB221" s="382"/>
      <c r="AC221" s="385"/>
    </row>
    <row r="222" spans="2:29">
      <c r="B222" s="180"/>
      <c r="C222" s="19" t="s">
        <v>173</v>
      </c>
      <c r="D222" s="19"/>
      <c r="E222" s="19"/>
      <c r="F222" s="24">
        <f>SUM(F223:F226)</f>
        <v>3</v>
      </c>
      <c r="G222" s="24" t="s">
        <v>62</v>
      </c>
      <c r="H222" s="24">
        <f>SUM(H223:H226)</f>
        <v>9</v>
      </c>
      <c r="I222" s="25" t="s">
        <v>76</v>
      </c>
      <c r="J222" s="19"/>
      <c r="K222" s="19"/>
      <c r="L222" s="19"/>
      <c r="M222" s="19"/>
      <c r="N222" s="19"/>
      <c r="O222" s="393">
        <v>45313</v>
      </c>
      <c r="V222" s="382"/>
      <c r="W222" s="384"/>
      <c r="X222" s="382"/>
      <c r="Y222" s="382"/>
      <c r="Z222" s="382"/>
      <c r="AA222" s="382"/>
      <c r="AB222" s="382"/>
      <c r="AC222" s="385"/>
    </row>
    <row r="223" spans="2:29">
      <c r="B223" s="18"/>
      <c r="C223" s="162" t="s">
        <v>61</v>
      </c>
      <c r="D223" s="405"/>
      <c r="E223" s="163"/>
      <c r="F223" s="14">
        <v>0</v>
      </c>
      <c r="G223" s="15"/>
      <c r="H223" s="14">
        <v>3</v>
      </c>
      <c r="I223" s="359" t="s">
        <v>7</v>
      </c>
      <c r="J223" s="408"/>
      <c r="K223" s="408"/>
      <c r="L223" s="408"/>
      <c r="M223" s="408"/>
      <c r="N223" s="159"/>
      <c r="O223" s="23"/>
      <c r="V223" s="383"/>
      <c r="W223" s="384"/>
      <c r="X223" s="382"/>
      <c r="Y223" s="383"/>
      <c r="Z223" s="382"/>
      <c r="AA223" s="383"/>
      <c r="AB223" s="382"/>
      <c r="AC223" s="385"/>
    </row>
    <row r="224" spans="2:29">
      <c r="B224" s="18"/>
      <c r="C224" s="164" t="s">
        <v>51</v>
      </c>
      <c r="D224" s="406"/>
      <c r="E224" s="165"/>
      <c r="F224" s="12">
        <v>2</v>
      </c>
      <c r="G224" s="13"/>
      <c r="H224" s="12">
        <v>1</v>
      </c>
      <c r="I224" s="360" t="s">
        <v>60</v>
      </c>
      <c r="J224" s="409"/>
      <c r="K224" s="409"/>
      <c r="L224" s="409"/>
      <c r="M224" s="409"/>
      <c r="N224" s="160"/>
      <c r="O224" s="23"/>
      <c r="V224" s="382"/>
      <c r="W224" s="384"/>
      <c r="X224" s="382"/>
      <c r="Y224" s="382"/>
      <c r="Z224" s="382"/>
      <c r="AA224" s="382"/>
      <c r="AB224" s="382"/>
      <c r="AC224" s="385"/>
    </row>
    <row r="225" spans="2:29">
      <c r="B225" s="18"/>
      <c r="C225" s="164" t="s">
        <v>11</v>
      </c>
      <c r="D225" s="406"/>
      <c r="E225" s="165"/>
      <c r="F225" s="12">
        <v>1</v>
      </c>
      <c r="G225" s="13"/>
      <c r="H225" s="12">
        <v>2</v>
      </c>
      <c r="I225" s="360" t="s">
        <v>10</v>
      </c>
      <c r="J225" s="409"/>
      <c r="K225" s="409"/>
      <c r="L225" s="409"/>
      <c r="M225" s="409"/>
      <c r="N225" s="160"/>
      <c r="O225" s="23"/>
      <c r="V225" s="382"/>
      <c r="W225" s="384"/>
      <c r="X225" s="382"/>
      <c r="Y225" s="382"/>
      <c r="Z225" s="382"/>
      <c r="AA225" s="382"/>
      <c r="AB225" s="382"/>
      <c r="AC225" s="385"/>
    </row>
    <row r="226" spans="2:29">
      <c r="B226" s="18"/>
      <c r="C226" s="166" t="s">
        <v>12</v>
      </c>
      <c r="D226" s="407"/>
      <c r="E226" s="167"/>
      <c r="F226" s="16">
        <v>0</v>
      </c>
      <c r="G226" s="17"/>
      <c r="H226" s="16">
        <v>3</v>
      </c>
      <c r="I226" s="361" t="s">
        <v>53</v>
      </c>
      <c r="J226" s="410"/>
      <c r="K226" s="410"/>
      <c r="L226" s="410"/>
      <c r="M226" s="410"/>
      <c r="N226" s="161"/>
      <c r="O226" s="23"/>
      <c r="V226" s="383"/>
      <c r="W226" s="381"/>
      <c r="X226" s="382"/>
      <c r="Y226" s="383"/>
      <c r="Z226" s="382"/>
      <c r="AA226" s="383"/>
      <c r="AB226" s="382"/>
      <c r="AC226" s="385"/>
    </row>
    <row r="227" spans="2:29">
      <c r="B227" s="180"/>
      <c r="C227" s="19" t="s">
        <v>133</v>
      </c>
      <c r="D227" s="19"/>
      <c r="E227" s="19"/>
      <c r="F227" s="24">
        <f>SUM(F228:F231)</f>
        <v>9</v>
      </c>
      <c r="G227" s="24" t="s">
        <v>62</v>
      </c>
      <c r="H227" s="24">
        <f>SUM(H228:H231)</f>
        <v>3</v>
      </c>
      <c r="I227" s="25" t="s">
        <v>88</v>
      </c>
      <c r="J227" s="19"/>
      <c r="K227" s="19"/>
      <c r="L227" s="19"/>
      <c r="M227" s="19"/>
      <c r="N227" s="19"/>
      <c r="O227" s="393">
        <v>45313</v>
      </c>
      <c r="V227" s="382"/>
      <c r="W227" s="384"/>
      <c r="X227" s="382"/>
      <c r="Y227" s="382"/>
      <c r="Z227" s="382"/>
      <c r="AA227" s="382"/>
      <c r="AB227" s="382"/>
      <c r="AC227" s="385"/>
    </row>
    <row r="228" spans="2:29">
      <c r="B228" s="18"/>
      <c r="C228" s="162" t="s">
        <v>56</v>
      </c>
      <c r="D228" s="405"/>
      <c r="E228" s="163"/>
      <c r="F228" s="14">
        <v>3</v>
      </c>
      <c r="G228" s="15"/>
      <c r="H228" s="14">
        <v>0</v>
      </c>
      <c r="I228" s="359" t="s">
        <v>94</v>
      </c>
      <c r="J228" s="408"/>
      <c r="K228" s="408"/>
      <c r="L228" s="408"/>
      <c r="M228" s="408"/>
      <c r="N228" s="159"/>
      <c r="O228" s="23"/>
      <c r="V228" s="382"/>
      <c r="W228" s="384"/>
      <c r="X228" s="382"/>
      <c r="Y228" s="382"/>
      <c r="Z228" s="382"/>
      <c r="AA228" s="382"/>
      <c r="AB228" s="382"/>
      <c r="AC228" s="385"/>
    </row>
    <row r="229" spans="2:29">
      <c r="B229" s="18"/>
      <c r="C229" s="164" t="s">
        <v>78</v>
      </c>
      <c r="D229" s="406"/>
      <c r="E229" s="165"/>
      <c r="F229" s="12">
        <v>3</v>
      </c>
      <c r="G229" s="13"/>
      <c r="H229" s="12">
        <v>0</v>
      </c>
      <c r="I229" s="360" t="s">
        <v>64</v>
      </c>
      <c r="J229" s="409"/>
      <c r="K229" s="409"/>
      <c r="L229" s="409"/>
      <c r="M229" s="409"/>
      <c r="N229" s="160"/>
      <c r="O229" s="23"/>
      <c r="V229" s="382"/>
      <c r="W229" s="384"/>
      <c r="X229" s="382"/>
      <c r="Y229" s="382"/>
      <c r="Z229" s="382"/>
      <c r="AA229" s="382"/>
      <c r="AB229" s="382"/>
      <c r="AC229" s="385"/>
    </row>
    <row r="230" spans="2:29">
      <c r="B230" s="18"/>
      <c r="C230" s="164" t="s">
        <v>59</v>
      </c>
      <c r="D230" s="406"/>
      <c r="E230" s="165"/>
      <c r="F230" s="12">
        <v>0</v>
      </c>
      <c r="G230" s="13"/>
      <c r="H230" s="12">
        <v>3</v>
      </c>
      <c r="I230" s="360" t="s">
        <v>9</v>
      </c>
      <c r="J230" s="409"/>
      <c r="K230" s="409"/>
      <c r="L230" s="409"/>
      <c r="M230" s="409"/>
      <c r="N230" s="160"/>
      <c r="O230" s="23"/>
      <c r="V230" s="382"/>
      <c r="W230" s="384"/>
      <c r="X230" s="382"/>
      <c r="Y230" s="382"/>
      <c r="Z230" s="382"/>
      <c r="AA230" s="382"/>
      <c r="AB230" s="382"/>
      <c r="AC230" s="385"/>
    </row>
    <row r="231" spans="2:29">
      <c r="B231" s="18"/>
      <c r="C231" s="166" t="s">
        <v>77</v>
      </c>
      <c r="D231" s="407"/>
      <c r="E231" s="167"/>
      <c r="F231" s="16">
        <v>3</v>
      </c>
      <c r="G231" s="17"/>
      <c r="H231" s="16">
        <v>0</v>
      </c>
      <c r="I231" s="361" t="s">
        <v>13</v>
      </c>
      <c r="J231" s="410"/>
      <c r="K231" s="410"/>
      <c r="L231" s="410"/>
      <c r="M231" s="410"/>
      <c r="N231" s="161"/>
      <c r="O231" s="23"/>
      <c r="V231" s="383"/>
      <c r="W231" s="381"/>
      <c r="X231" s="382"/>
      <c r="Y231" s="383"/>
      <c r="Z231" s="382"/>
      <c r="AA231" s="383"/>
      <c r="AB231" s="382"/>
      <c r="AC231" s="385"/>
    </row>
    <row r="232" spans="2:29">
      <c r="B232" s="18"/>
      <c r="C232" s="19"/>
      <c r="D232" s="19"/>
      <c r="E232" s="19"/>
      <c r="F232" s="19"/>
      <c r="G232" s="19"/>
      <c r="H232" s="20"/>
      <c r="I232" s="19"/>
      <c r="J232" s="19"/>
      <c r="K232" s="19"/>
      <c r="L232" s="19"/>
      <c r="M232" s="19"/>
      <c r="N232" s="19"/>
      <c r="O232" s="23"/>
      <c r="V232" s="382"/>
      <c r="W232" s="384"/>
      <c r="X232" s="382"/>
      <c r="Y232" s="382"/>
      <c r="Z232" s="382"/>
      <c r="AA232" s="382"/>
      <c r="AB232" s="382"/>
      <c r="AC232" s="385"/>
    </row>
    <row r="233" spans="2:29">
      <c r="B233" s="22" t="s">
        <v>342</v>
      </c>
      <c r="C233" s="9"/>
      <c r="D233" s="9"/>
      <c r="E233" s="19"/>
      <c r="F233" s="19"/>
      <c r="G233" s="19"/>
      <c r="H233" s="20"/>
      <c r="I233" s="19"/>
      <c r="J233" s="19"/>
      <c r="K233" s="19"/>
      <c r="L233" s="19"/>
      <c r="M233" s="19"/>
      <c r="N233" s="19"/>
      <c r="O233" s="21"/>
      <c r="V233" s="382"/>
      <c r="W233" s="384"/>
      <c r="X233" s="382"/>
      <c r="Y233" s="382"/>
      <c r="Z233" s="382"/>
      <c r="AA233" s="382"/>
      <c r="AB233" s="382"/>
      <c r="AC233" s="385"/>
    </row>
    <row r="234" spans="2:29">
      <c r="B234" s="180"/>
      <c r="C234" s="19" t="s">
        <v>14</v>
      </c>
      <c r="D234" s="19"/>
      <c r="E234" s="19"/>
      <c r="F234" s="24">
        <f>SUM(F235:F238)</f>
        <v>6</v>
      </c>
      <c r="G234" s="24" t="s">
        <v>62</v>
      </c>
      <c r="H234" s="24">
        <f>SUM(H235:H238)</f>
        <v>6</v>
      </c>
      <c r="I234" s="25" t="s">
        <v>133</v>
      </c>
      <c r="J234" s="19"/>
      <c r="K234" s="19"/>
      <c r="L234" s="19"/>
      <c r="M234" s="19"/>
      <c r="N234" s="19"/>
      <c r="O234" s="393">
        <v>45320</v>
      </c>
      <c r="V234" s="382"/>
      <c r="W234" s="384"/>
      <c r="X234" s="382"/>
      <c r="Y234" s="382"/>
      <c r="Z234" s="382"/>
      <c r="AA234" s="382"/>
      <c r="AB234" s="382"/>
      <c r="AC234" s="385"/>
    </row>
    <row r="235" spans="2:29">
      <c r="B235" s="18"/>
      <c r="C235" s="162" t="s">
        <v>71</v>
      </c>
      <c r="D235" s="405"/>
      <c r="E235" s="163"/>
      <c r="F235" s="14">
        <v>2</v>
      </c>
      <c r="G235" s="15"/>
      <c r="H235" s="14">
        <v>1</v>
      </c>
      <c r="I235" s="359" t="s">
        <v>78</v>
      </c>
      <c r="J235" s="408"/>
      <c r="K235" s="408"/>
      <c r="L235" s="408"/>
      <c r="M235" s="408"/>
      <c r="N235" s="159"/>
      <c r="O235" s="23"/>
      <c r="V235" s="382"/>
      <c r="W235" s="384"/>
      <c r="X235" s="382"/>
      <c r="Y235" s="382"/>
      <c r="Z235" s="382"/>
      <c r="AA235" s="382"/>
      <c r="AB235" s="382"/>
      <c r="AC235" s="385"/>
    </row>
    <row r="236" spans="2:29">
      <c r="B236" s="18"/>
      <c r="C236" s="164" t="s">
        <v>188</v>
      </c>
      <c r="D236" s="406"/>
      <c r="E236" s="165"/>
      <c r="F236" s="12">
        <v>1</v>
      </c>
      <c r="G236" s="13"/>
      <c r="H236" s="12">
        <v>2</v>
      </c>
      <c r="I236" s="360" t="s">
        <v>56</v>
      </c>
      <c r="J236" s="409"/>
      <c r="K236" s="409"/>
      <c r="L236" s="409"/>
      <c r="M236" s="409"/>
      <c r="N236" s="160"/>
      <c r="O236" s="23"/>
      <c r="V236" s="382"/>
      <c r="W236" s="384"/>
      <c r="X236" s="382"/>
      <c r="Y236" s="382"/>
      <c r="Z236" s="382"/>
      <c r="AA236" s="382"/>
      <c r="AB236" s="382"/>
      <c r="AC236" s="385"/>
    </row>
    <row r="237" spans="2:29">
      <c r="B237" s="18"/>
      <c r="C237" s="164" t="s">
        <v>24</v>
      </c>
      <c r="D237" s="406"/>
      <c r="E237" s="165"/>
      <c r="F237" s="12">
        <v>2</v>
      </c>
      <c r="G237" s="13"/>
      <c r="H237" s="12">
        <v>1</v>
      </c>
      <c r="I237" s="360" t="s">
        <v>59</v>
      </c>
      <c r="J237" s="409"/>
      <c r="K237" s="409"/>
      <c r="L237" s="409"/>
      <c r="M237" s="409"/>
      <c r="N237" s="160"/>
      <c r="O237" s="23"/>
      <c r="V237" s="382"/>
      <c r="W237" s="384"/>
      <c r="X237" s="382"/>
      <c r="Y237" s="382"/>
      <c r="Z237" s="382"/>
      <c r="AA237" s="382"/>
      <c r="AB237" s="382"/>
      <c r="AC237" s="385"/>
    </row>
    <row r="238" spans="2:29">
      <c r="B238" s="18"/>
      <c r="C238" s="166" t="s">
        <v>187</v>
      </c>
      <c r="D238" s="407"/>
      <c r="E238" s="167"/>
      <c r="F238" s="16">
        <v>1</v>
      </c>
      <c r="G238" s="17"/>
      <c r="H238" s="16">
        <v>2</v>
      </c>
      <c r="I238" s="361" t="s">
        <v>77</v>
      </c>
      <c r="J238" s="410"/>
      <c r="K238" s="410"/>
      <c r="L238" s="410"/>
      <c r="M238" s="410"/>
      <c r="N238" s="161"/>
      <c r="O238" s="23"/>
      <c r="V238" s="382"/>
      <c r="W238" s="384"/>
      <c r="X238" s="382"/>
      <c r="Y238" s="382"/>
      <c r="Z238" s="382"/>
      <c r="AA238" s="382"/>
      <c r="AB238" s="382"/>
      <c r="AC238" s="385"/>
    </row>
    <row r="239" spans="2:29">
      <c r="B239" s="180"/>
      <c r="C239" s="19" t="s">
        <v>76</v>
      </c>
      <c r="D239" s="19"/>
      <c r="E239" s="19"/>
      <c r="F239" s="24">
        <f>SUM(F240:F243)</f>
        <v>9</v>
      </c>
      <c r="G239" s="24" t="s">
        <v>62</v>
      </c>
      <c r="H239" s="24">
        <f>SUM(H240:H243)</f>
        <v>3</v>
      </c>
      <c r="I239" s="25" t="s">
        <v>223</v>
      </c>
      <c r="J239" s="19"/>
      <c r="K239" s="19"/>
      <c r="L239" s="19"/>
      <c r="M239" s="19"/>
      <c r="N239" s="19"/>
      <c r="O239" s="393">
        <v>45320</v>
      </c>
      <c r="V239" s="382"/>
      <c r="W239" s="384"/>
      <c r="X239" s="382"/>
      <c r="Y239" s="382"/>
      <c r="Z239" s="382"/>
      <c r="AA239" s="382"/>
      <c r="AB239" s="382"/>
      <c r="AC239" s="385"/>
    </row>
    <row r="240" spans="2:29">
      <c r="B240" s="18"/>
      <c r="C240" s="162" t="s">
        <v>7</v>
      </c>
      <c r="D240" s="405"/>
      <c r="E240" s="163"/>
      <c r="F240" s="14">
        <v>3</v>
      </c>
      <c r="G240" s="15"/>
      <c r="H240" s="14">
        <v>0</v>
      </c>
      <c r="I240" s="359" t="s">
        <v>73</v>
      </c>
      <c r="J240" s="408"/>
      <c r="K240" s="408"/>
      <c r="L240" s="408"/>
      <c r="M240" s="408"/>
      <c r="N240" s="159"/>
      <c r="O240" s="23"/>
      <c r="V240" s="383"/>
      <c r="W240" s="384"/>
      <c r="X240" s="382"/>
      <c r="Y240" s="383"/>
      <c r="Z240" s="382"/>
      <c r="AA240" s="383"/>
      <c r="AB240" s="382"/>
      <c r="AC240" s="385"/>
    </row>
    <row r="241" spans="2:29">
      <c r="B241" s="18"/>
      <c r="C241" s="164" t="s">
        <v>60</v>
      </c>
      <c r="D241" s="406"/>
      <c r="E241" s="165"/>
      <c r="F241" s="12">
        <v>3</v>
      </c>
      <c r="G241" s="13"/>
      <c r="H241" s="12">
        <v>0</v>
      </c>
      <c r="I241" s="360" t="s">
        <v>200</v>
      </c>
      <c r="J241" s="409"/>
      <c r="K241" s="409"/>
      <c r="L241" s="409"/>
      <c r="M241" s="409"/>
      <c r="N241" s="160"/>
      <c r="O241" s="23"/>
      <c r="V241" s="382"/>
      <c r="W241" s="384"/>
      <c r="X241" s="382"/>
      <c r="Y241" s="382"/>
      <c r="Z241" s="382"/>
      <c r="AA241" s="382"/>
      <c r="AB241" s="382"/>
      <c r="AC241" s="385"/>
    </row>
    <row r="242" spans="2:29">
      <c r="B242" s="18"/>
      <c r="C242" s="164" t="s">
        <v>53</v>
      </c>
      <c r="D242" s="406"/>
      <c r="E242" s="165"/>
      <c r="F242" s="12">
        <v>3</v>
      </c>
      <c r="G242" s="13"/>
      <c r="H242" s="12">
        <v>0</v>
      </c>
      <c r="I242" s="360" t="s">
        <v>158</v>
      </c>
      <c r="J242" s="409"/>
      <c r="K242" s="409"/>
      <c r="L242" s="409"/>
      <c r="M242" s="409"/>
      <c r="N242" s="160"/>
      <c r="O242" s="23"/>
      <c r="V242" s="382"/>
      <c r="W242" s="384"/>
      <c r="X242" s="382"/>
      <c r="Y242" s="382"/>
      <c r="Z242" s="382"/>
      <c r="AA242" s="382"/>
      <c r="AB242" s="382"/>
      <c r="AC242" s="385"/>
    </row>
    <row r="243" spans="2:29">
      <c r="B243" s="18"/>
      <c r="C243" s="166" t="s">
        <v>10</v>
      </c>
      <c r="D243" s="407"/>
      <c r="E243" s="167"/>
      <c r="F243" s="16">
        <v>0</v>
      </c>
      <c r="G243" s="17"/>
      <c r="H243" s="16">
        <v>3</v>
      </c>
      <c r="I243" s="361" t="s">
        <v>8</v>
      </c>
      <c r="J243" s="410"/>
      <c r="K243" s="410"/>
      <c r="L243" s="410"/>
      <c r="M243" s="410"/>
      <c r="N243" s="161"/>
      <c r="O243" s="23"/>
      <c r="V243" s="383"/>
      <c r="W243" s="381"/>
      <c r="X243" s="382"/>
      <c r="Y243" s="383"/>
      <c r="Z243" s="382"/>
      <c r="AA243" s="383"/>
      <c r="AB243" s="382"/>
      <c r="AC243" s="385"/>
    </row>
    <row r="244" spans="2:29">
      <c r="B244" s="180"/>
      <c r="C244" s="19" t="s">
        <v>88</v>
      </c>
      <c r="D244" s="19"/>
      <c r="E244" s="19"/>
      <c r="F244" s="24">
        <f>SUM(F245:F248)</f>
        <v>6</v>
      </c>
      <c r="G244" s="24" t="s">
        <v>62</v>
      </c>
      <c r="H244" s="24">
        <f>SUM(H245:H248)</f>
        <v>6</v>
      </c>
      <c r="I244" s="25" t="s">
        <v>173</v>
      </c>
      <c r="J244" s="19"/>
      <c r="K244" s="19"/>
      <c r="L244" s="19"/>
      <c r="M244" s="19"/>
      <c r="N244" s="19"/>
      <c r="O244" s="393">
        <v>45321</v>
      </c>
      <c r="V244" s="382"/>
      <c r="W244" s="384"/>
      <c r="X244" s="382"/>
      <c r="Y244" s="382"/>
      <c r="Z244" s="382"/>
      <c r="AA244" s="382"/>
      <c r="AB244" s="382"/>
      <c r="AC244" s="385"/>
    </row>
    <row r="245" spans="2:29">
      <c r="B245" s="18"/>
      <c r="C245" s="162" t="s">
        <v>9</v>
      </c>
      <c r="D245" s="405"/>
      <c r="E245" s="163"/>
      <c r="F245" s="14">
        <v>1</v>
      </c>
      <c r="G245" s="15"/>
      <c r="H245" s="14">
        <v>2</v>
      </c>
      <c r="I245" s="359" t="s">
        <v>12</v>
      </c>
      <c r="J245" s="408"/>
      <c r="K245" s="408"/>
      <c r="L245" s="408"/>
      <c r="M245" s="408"/>
      <c r="N245" s="159"/>
      <c r="O245" s="23"/>
      <c r="V245" s="382"/>
      <c r="W245" s="384"/>
      <c r="X245" s="382"/>
      <c r="Y245" s="382"/>
      <c r="Z245" s="382"/>
      <c r="AA245" s="382"/>
      <c r="AB245" s="382"/>
      <c r="AC245" s="385"/>
    </row>
    <row r="246" spans="2:29">
      <c r="B246" s="18"/>
      <c r="C246" s="164" t="s">
        <v>13</v>
      </c>
      <c r="D246" s="406"/>
      <c r="E246" s="165"/>
      <c r="F246" s="12">
        <v>1</v>
      </c>
      <c r="G246" s="13"/>
      <c r="H246" s="12">
        <v>2</v>
      </c>
      <c r="I246" s="360" t="s">
        <v>11</v>
      </c>
      <c r="J246" s="409"/>
      <c r="K246" s="409"/>
      <c r="L246" s="409"/>
      <c r="M246" s="409"/>
      <c r="N246" s="160"/>
      <c r="O246" s="23"/>
      <c r="V246" s="383"/>
      <c r="W246" s="381"/>
      <c r="X246" s="382"/>
      <c r="Y246" s="383"/>
      <c r="Z246" s="382"/>
      <c r="AA246" s="383"/>
      <c r="AB246" s="382"/>
      <c r="AC246" s="385"/>
    </row>
    <row r="247" spans="2:29">
      <c r="B247" s="18"/>
      <c r="C247" s="164" t="s">
        <v>94</v>
      </c>
      <c r="D247" s="406"/>
      <c r="E247" s="165"/>
      <c r="F247" s="12">
        <v>2</v>
      </c>
      <c r="G247" s="13"/>
      <c r="H247" s="12">
        <v>1</v>
      </c>
      <c r="I247" s="360" t="s">
        <v>190</v>
      </c>
      <c r="J247" s="409"/>
      <c r="K247" s="409"/>
      <c r="L247" s="409"/>
      <c r="M247" s="409"/>
      <c r="N247" s="160"/>
      <c r="O247" s="23"/>
      <c r="V247" s="382"/>
      <c r="W247" s="384"/>
      <c r="X247" s="382"/>
      <c r="Y247" s="382"/>
      <c r="Z247" s="382"/>
      <c r="AA247" s="382"/>
      <c r="AB247" s="382"/>
      <c r="AC247" s="385"/>
    </row>
    <row r="248" spans="2:29">
      <c r="B248" s="18"/>
      <c r="C248" s="166" t="s">
        <v>64</v>
      </c>
      <c r="D248" s="407"/>
      <c r="E248" s="167"/>
      <c r="F248" s="16">
        <v>2</v>
      </c>
      <c r="G248" s="17"/>
      <c r="H248" s="16">
        <v>1</v>
      </c>
      <c r="I248" s="361" t="s">
        <v>61</v>
      </c>
      <c r="J248" s="410"/>
      <c r="K248" s="410"/>
      <c r="L248" s="410"/>
      <c r="M248" s="410"/>
      <c r="N248" s="161"/>
      <c r="O248" s="23"/>
      <c r="V248" s="382"/>
      <c r="W248" s="384"/>
      <c r="X248" s="382"/>
      <c r="Y248" s="382"/>
      <c r="Z248" s="382"/>
      <c r="AA248" s="382"/>
      <c r="AB248" s="382"/>
      <c r="AC248" s="385"/>
    </row>
    <row r="249" spans="2:29">
      <c r="B249" s="18"/>
      <c r="C249" s="19"/>
      <c r="D249" s="19"/>
      <c r="E249" s="19"/>
      <c r="F249" s="19"/>
      <c r="G249" s="19"/>
      <c r="H249" s="20"/>
      <c r="I249" s="19"/>
      <c r="J249" s="19"/>
      <c r="K249" s="19"/>
      <c r="L249" s="19"/>
      <c r="M249" s="19"/>
      <c r="N249" s="19"/>
      <c r="O249" s="23"/>
      <c r="V249" s="382"/>
      <c r="W249" s="384"/>
      <c r="X249" s="382"/>
      <c r="Y249" s="382"/>
      <c r="Z249" s="382"/>
      <c r="AA249" s="382"/>
      <c r="AB249" s="382"/>
      <c r="AC249" s="385"/>
    </row>
    <row r="250" spans="2:29">
      <c r="B250" s="22" t="s">
        <v>350</v>
      </c>
      <c r="C250" s="9"/>
      <c r="D250" s="9"/>
      <c r="E250" s="19"/>
      <c r="F250" s="19"/>
      <c r="G250" s="19"/>
      <c r="H250" s="20"/>
      <c r="I250" s="19"/>
      <c r="J250" s="19"/>
      <c r="K250" s="19"/>
      <c r="L250" s="19"/>
      <c r="M250" s="19"/>
      <c r="N250" s="19"/>
      <c r="O250" s="21"/>
      <c r="V250" s="382"/>
      <c r="W250" s="384"/>
      <c r="X250" s="382"/>
      <c r="Y250" s="382"/>
      <c r="Z250" s="382"/>
      <c r="AA250" s="382"/>
      <c r="AB250" s="382"/>
      <c r="AC250" s="385"/>
    </row>
    <row r="251" spans="2:29">
      <c r="B251" s="180"/>
      <c r="C251" s="19" t="s">
        <v>14</v>
      </c>
      <c r="D251" s="19"/>
      <c r="E251" s="19"/>
      <c r="F251" s="24">
        <f>SUM(F252:F255)</f>
        <v>5</v>
      </c>
      <c r="G251" s="24" t="s">
        <v>62</v>
      </c>
      <c r="H251" s="24">
        <f>SUM(H252:H255)</f>
        <v>7</v>
      </c>
      <c r="I251" s="25" t="s">
        <v>88</v>
      </c>
      <c r="J251" s="19"/>
      <c r="K251" s="19"/>
      <c r="L251" s="19"/>
      <c r="M251" s="19"/>
      <c r="N251" s="19"/>
      <c r="O251" s="393">
        <v>45327</v>
      </c>
      <c r="V251" s="383"/>
      <c r="W251" s="381"/>
      <c r="X251" s="382"/>
      <c r="Y251" s="383"/>
      <c r="Z251" s="382"/>
      <c r="AA251" s="383"/>
      <c r="AB251" s="382"/>
      <c r="AC251" s="385"/>
    </row>
    <row r="252" spans="2:29">
      <c r="B252" s="18"/>
      <c r="C252" s="162" t="s">
        <v>59</v>
      </c>
      <c r="D252" s="405"/>
      <c r="E252" s="163"/>
      <c r="F252" s="14">
        <v>1</v>
      </c>
      <c r="G252" s="15"/>
      <c r="H252" s="14">
        <v>2</v>
      </c>
      <c r="I252" s="359" t="s">
        <v>10</v>
      </c>
      <c r="J252" s="408"/>
      <c r="K252" s="408"/>
      <c r="L252" s="408"/>
      <c r="M252" s="408"/>
      <c r="N252" s="159"/>
      <c r="O252" s="23"/>
      <c r="V252" s="382"/>
      <c r="W252" s="384"/>
      <c r="X252" s="382"/>
      <c r="Y252" s="382"/>
      <c r="Z252" s="382"/>
      <c r="AA252" s="382"/>
      <c r="AB252" s="382"/>
      <c r="AC252" s="385"/>
    </row>
    <row r="253" spans="2:29">
      <c r="B253" s="18"/>
      <c r="C253" s="164" t="s">
        <v>78</v>
      </c>
      <c r="D253" s="406"/>
      <c r="E253" s="165"/>
      <c r="F253" s="12">
        <v>2</v>
      </c>
      <c r="G253" s="13"/>
      <c r="H253" s="12">
        <v>1</v>
      </c>
      <c r="I253" s="360" t="s">
        <v>60</v>
      </c>
      <c r="J253" s="409"/>
      <c r="K253" s="409"/>
      <c r="L253" s="409"/>
      <c r="M253" s="409"/>
      <c r="N253" s="160"/>
      <c r="O253" s="23"/>
      <c r="V253" s="382"/>
      <c r="W253" s="384"/>
      <c r="X253" s="382"/>
      <c r="Y253" s="382"/>
      <c r="Z253" s="382"/>
      <c r="AA253" s="382"/>
      <c r="AB253" s="382"/>
      <c r="AC253" s="385"/>
    </row>
    <row r="254" spans="2:29">
      <c r="B254" s="18"/>
      <c r="C254" s="164" t="s">
        <v>56</v>
      </c>
      <c r="D254" s="406"/>
      <c r="E254" s="165"/>
      <c r="F254" s="12">
        <v>0</v>
      </c>
      <c r="G254" s="13"/>
      <c r="H254" s="12">
        <v>3</v>
      </c>
      <c r="I254" s="360" t="s">
        <v>7</v>
      </c>
      <c r="J254" s="409"/>
      <c r="K254" s="409"/>
      <c r="L254" s="409"/>
      <c r="M254" s="409"/>
      <c r="N254" s="160"/>
      <c r="O254" s="23"/>
      <c r="V254" s="382"/>
      <c r="W254" s="384"/>
      <c r="X254" s="382"/>
      <c r="Y254" s="382"/>
      <c r="Z254" s="382"/>
      <c r="AA254" s="382"/>
      <c r="AB254" s="382"/>
      <c r="AC254" s="385"/>
    </row>
    <row r="255" spans="2:29">
      <c r="B255" s="18"/>
      <c r="C255" s="166" t="s">
        <v>77</v>
      </c>
      <c r="D255" s="407"/>
      <c r="E255" s="167"/>
      <c r="F255" s="16">
        <v>2</v>
      </c>
      <c r="G255" s="17"/>
      <c r="H255" s="16">
        <v>1</v>
      </c>
      <c r="I255" s="361" t="s">
        <v>53</v>
      </c>
      <c r="J255" s="410"/>
      <c r="K255" s="410"/>
      <c r="L255" s="410"/>
      <c r="M255" s="410"/>
      <c r="N255" s="161"/>
      <c r="O255" s="23"/>
      <c r="V255" s="382"/>
      <c r="W255" s="384"/>
      <c r="X255" s="382"/>
      <c r="Y255" s="382"/>
      <c r="Z255" s="382"/>
      <c r="AA255" s="382"/>
      <c r="AB255" s="382"/>
      <c r="AC255" s="385"/>
    </row>
    <row r="256" spans="2:29">
      <c r="B256" s="180"/>
      <c r="C256" s="19" t="s">
        <v>133</v>
      </c>
      <c r="D256" s="19"/>
      <c r="E256" s="19"/>
      <c r="F256" s="24">
        <f>SUM(F257:F260)</f>
        <v>3</v>
      </c>
      <c r="G256" s="24" t="s">
        <v>62</v>
      </c>
      <c r="H256" s="24">
        <f>SUM(H257:H260)</f>
        <v>9</v>
      </c>
      <c r="I256" s="25" t="s">
        <v>76</v>
      </c>
      <c r="J256" s="19"/>
      <c r="K256" s="19"/>
      <c r="L256" s="19"/>
      <c r="M256" s="19"/>
      <c r="N256" s="19"/>
      <c r="O256" s="393">
        <v>45327</v>
      </c>
      <c r="V256" s="382"/>
      <c r="W256" s="384"/>
      <c r="X256" s="382"/>
      <c r="Y256" s="382"/>
      <c r="Z256" s="382"/>
      <c r="AA256" s="382"/>
      <c r="AB256" s="382"/>
      <c r="AC256" s="385"/>
    </row>
    <row r="257" spans="2:29">
      <c r="B257" s="18"/>
      <c r="C257" s="162" t="s">
        <v>188</v>
      </c>
      <c r="D257" s="405"/>
      <c r="E257" s="163"/>
      <c r="F257" s="14">
        <v>1</v>
      </c>
      <c r="G257" s="15"/>
      <c r="H257" s="14">
        <v>2</v>
      </c>
      <c r="I257" s="359" t="s">
        <v>94</v>
      </c>
      <c r="J257" s="408"/>
      <c r="K257" s="408"/>
      <c r="L257" s="408"/>
      <c r="M257" s="408"/>
      <c r="N257" s="159"/>
      <c r="O257" s="23"/>
      <c r="V257" s="382"/>
      <c r="W257" s="384"/>
      <c r="X257" s="382"/>
      <c r="Y257" s="382"/>
      <c r="Z257" s="382"/>
      <c r="AA257" s="382"/>
      <c r="AB257" s="382"/>
      <c r="AC257" s="385"/>
    </row>
    <row r="258" spans="2:29">
      <c r="B258" s="18"/>
      <c r="C258" s="164" t="s">
        <v>71</v>
      </c>
      <c r="D258" s="406"/>
      <c r="E258" s="165"/>
      <c r="F258" s="12">
        <v>1</v>
      </c>
      <c r="G258" s="13"/>
      <c r="H258" s="12">
        <v>2</v>
      </c>
      <c r="I258" s="360" t="s">
        <v>64</v>
      </c>
      <c r="J258" s="409"/>
      <c r="K258" s="409"/>
      <c r="L258" s="409"/>
      <c r="M258" s="409"/>
      <c r="N258" s="160"/>
      <c r="O258" s="23"/>
      <c r="V258" s="382"/>
      <c r="W258" s="384"/>
      <c r="X258" s="382"/>
      <c r="Y258" s="382"/>
      <c r="Z258" s="382"/>
      <c r="AA258" s="382"/>
      <c r="AB258" s="382"/>
      <c r="AC258" s="385"/>
    </row>
    <row r="259" spans="2:29">
      <c r="B259" s="18"/>
      <c r="C259" s="164" t="s">
        <v>24</v>
      </c>
      <c r="D259" s="406"/>
      <c r="E259" s="165"/>
      <c r="F259" s="12">
        <v>0</v>
      </c>
      <c r="G259" s="13"/>
      <c r="H259" s="12">
        <v>3</v>
      </c>
      <c r="I259" s="360" t="s">
        <v>9</v>
      </c>
      <c r="J259" s="409"/>
      <c r="K259" s="409"/>
      <c r="L259" s="409"/>
      <c r="M259" s="409"/>
      <c r="N259" s="160"/>
      <c r="O259" s="23"/>
      <c r="V259" s="382"/>
      <c r="W259" s="384"/>
      <c r="X259" s="382"/>
      <c r="Y259" s="382"/>
      <c r="Z259" s="382"/>
      <c r="AA259" s="382"/>
      <c r="AB259" s="382"/>
      <c r="AC259" s="385"/>
    </row>
    <row r="260" spans="2:29">
      <c r="B260" s="18"/>
      <c r="C260" s="166" t="s">
        <v>187</v>
      </c>
      <c r="D260" s="407"/>
      <c r="E260" s="167"/>
      <c r="F260" s="16">
        <v>1</v>
      </c>
      <c r="G260" s="17"/>
      <c r="H260" s="16">
        <v>2</v>
      </c>
      <c r="I260" s="361" t="s">
        <v>13</v>
      </c>
      <c r="J260" s="410"/>
      <c r="K260" s="410"/>
      <c r="L260" s="410"/>
      <c r="M260" s="410"/>
      <c r="N260" s="161"/>
      <c r="O260" s="23"/>
      <c r="V260" s="383"/>
      <c r="W260" s="384"/>
      <c r="X260" s="382"/>
      <c r="Y260" s="383"/>
      <c r="Z260" s="382"/>
      <c r="AA260" s="383"/>
      <c r="AB260" s="382"/>
      <c r="AC260" s="385"/>
    </row>
    <row r="261" spans="2:29">
      <c r="B261" s="180"/>
      <c r="C261" s="19" t="s">
        <v>173</v>
      </c>
      <c r="D261" s="19"/>
      <c r="E261" s="19"/>
      <c r="F261" s="24">
        <f>SUM(F262:F265)</f>
        <v>5</v>
      </c>
      <c r="G261" s="24" t="s">
        <v>62</v>
      </c>
      <c r="H261" s="24">
        <f>SUM(H262:H265)</f>
        <v>7</v>
      </c>
      <c r="I261" s="25" t="s">
        <v>223</v>
      </c>
      <c r="J261" s="19"/>
      <c r="K261" s="19"/>
      <c r="L261" s="19"/>
      <c r="M261" s="19"/>
      <c r="N261" s="19"/>
      <c r="O261" s="393">
        <v>45328</v>
      </c>
      <c r="V261" s="382"/>
      <c r="W261" s="384"/>
      <c r="X261" s="382"/>
      <c r="Y261" s="382"/>
      <c r="Z261" s="382"/>
      <c r="AA261" s="382"/>
      <c r="AB261" s="382"/>
      <c r="AC261" s="385"/>
    </row>
    <row r="262" spans="2:29">
      <c r="B262" s="18"/>
      <c r="C262" s="162" t="s">
        <v>190</v>
      </c>
      <c r="D262" s="405"/>
      <c r="E262" s="163"/>
      <c r="F262" s="14">
        <v>0</v>
      </c>
      <c r="G262" s="15"/>
      <c r="H262" s="14">
        <v>3</v>
      </c>
      <c r="I262" s="359" t="s">
        <v>200</v>
      </c>
      <c r="J262" s="408"/>
      <c r="K262" s="408"/>
      <c r="L262" s="408"/>
      <c r="M262" s="408"/>
      <c r="N262" s="159"/>
      <c r="O262" s="23"/>
      <c r="V262" s="382"/>
      <c r="W262" s="384"/>
      <c r="X262" s="382"/>
      <c r="Y262" s="382"/>
      <c r="Z262" s="382"/>
      <c r="AA262" s="382"/>
      <c r="AB262" s="382"/>
      <c r="AC262" s="385"/>
    </row>
    <row r="263" spans="2:29">
      <c r="B263" s="18"/>
      <c r="C263" s="164" t="s">
        <v>61</v>
      </c>
      <c r="D263" s="406"/>
      <c r="E263" s="165"/>
      <c r="F263" s="12">
        <v>3</v>
      </c>
      <c r="G263" s="13"/>
      <c r="H263" s="12">
        <v>0</v>
      </c>
      <c r="I263" s="360" t="s">
        <v>73</v>
      </c>
      <c r="J263" s="409"/>
      <c r="K263" s="409"/>
      <c r="L263" s="409"/>
      <c r="M263" s="409"/>
      <c r="N263" s="160"/>
      <c r="O263" s="23"/>
      <c r="V263" s="383"/>
      <c r="W263" s="381"/>
      <c r="X263" s="382"/>
      <c r="Y263" s="383"/>
      <c r="Z263" s="382"/>
      <c r="AA263" s="383"/>
      <c r="AB263" s="382"/>
      <c r="AC263" s="385"/>
    </row>
    <row r="264" spans="2:29">
      <c r="B264" s="18"/>
      <c r="C264" s="164" t="s">
        <v>11</v>
      </c>
      <c r="D264" s="406"/>
      <c r="E264" s="165"/>
      <c r="F264" s="12">
        <v>0</v>
      </c>
      <c r="G264" s="13"/>
      <c r="H264" s="12">
        <v>3</v>
      </c>
      <c r="I264" s="360" t="s">
        <v>8</v>
      </c>
      <c r="J264" s="409"/>
      <c r="K264" s="409"/>
      <c r="L264" s="409"/>
      <c r="M264" s="409"/>
      <c r="N264" s="160"/>
      <c r="O264" s="23"/>
      <c r="V264" s="382"/>
      <c r="W264" s="384"/>
      <c r="X264" s="382"/>
      <c r="Y264" s="382"/>
      <c r="Z264" s="382"/>
      <c r="AA264" s="382"/>
      <c r="AB264" s="382"/>
      <c r="AC264" s="385"/>
    </row>
    <row r="265" spans="2:29">
      <c r="B265" s="18"/>
      <c r="C265" s="166" t="s">
        <v>12</v>
      </c>
      <c r="D265" s="407"/>
      <c r="E265" s="167"/>
      <c r="F265" s="16">
        <v>2</v>
      </c>
      <c r="G265" s="17"/>
      <c r="H265" s="16">
        <v>1</v>
      </c>
      <c r="I265" s="361" t="s">
        <v>54</v>
      </c>
      <c r="J265" s="410"/>
      <c r="K265" s="410"/>
      <c r="L265" s="410"/>
      <c r="M265" s="410"/>
      <c r="N265" s="161"/>
      <c r="O265" s="23"/>
      <c r="V265" s="382"/>
      <c r="W265" s="384"/>
      <c r="X265" s="382"/>
      <c r="Y265" s="382"/>
      <c r="Z265" s="382"/>
      <c r="AA265" s="382"/>
      <c r="AB265" s="382"/>
      <c r="AC265" s="385"/>
    </row>
    <row r="266" spans="2:29">
      <c r="B266" s="18"/>
      <c r="C266" s="19"/>
      <c r="D266" s="19"/>
      <c r="E266" s="19"/>
      <c r="F266" s="19"/>
      <c r="G266" s="19"/>
      <c r="H266" s="20"/>
      <c r="I266" s="19"/>
      <c r="J266" s="19"/>
      <c r="K266" s="19"/>
      <c r="L266" s="19"/>
      <c r="M266" s="19"/>
      <c r="N266" s="19"/>
      <c r="O266" s="23"/>
      <c r="V266" s="382"/>
      <c r="W266" s="384"/>
      <c r="X266" s="382"/>
      <c r="Y266" s="382"/>
      <c r="Z266" s="382"/>
      <c r="AA266" s="382"/>
      <c r="AB266" s="382"/>
      <c r="AC266" s="385"/>
    </row>
    <row r="267" spans="2:29">
      <c r="B267" s="22" t="s">
        <v>355</v>
      </c>
      <c r="C267" s="9"/>
      <c r="D267" s="9"/>
      <c r="E267" s="19"/>
      <c r="F267" s="19"/>
      <c r="G267" s="19"/>
      <c r="H267" s="20"/>
      <c r="I267" s="19"/>
      <c r="J267" s="19"/>
      <c r="K267" s="19"/>
      <c r="L267" s="19"/>
      <c r="M267" s="19"/>
      <c r="N267" s="19"/>
      <c r="O267" s="21"/>
      <c r="V267" s="382"/>
      <c r="W267" s="384"/>
      <c r="X267" s="382"/>
      <c r="Y267" s="382"/>
      <c r="Z267" s="382"/>
      <c r="AA267" s="382"/>
      <c r="AB267" s="382"/>
      <c r="AC267" s="385"/>
    </row>
    <row r="268" spans="2:29">
      <c r="B268" s="180"/>
      <c r="C268" s="19" t="s">
        <v>173</v>
      </c>
      <c r="D268" s="19"/>
      <c r="E268" s="19"/>
      <c r="F268" s="24">
        <f>SUM(F269:F272)</f>
        <v>5</v>
      </c>
      <c r="G268" s="24" t="s">
        <v>62</v>
      </c>
      <c r="H268" s="24">
        <f>SUM(H269:H272)</f>
        <v>7</v>
      </c>
      <c r="I268" s="25" t="s">
        <v>14</v>
      </c>
      <c r="J268" s="19"/>
      <c r="K268" s="19"/>
      <c r="L268" s="19"/>
      <c r="M268" s="19"/>
      <c r="N268" s="19"/>
      <c r="O268" s="393">
        <v>45341</v>
      </c>
      <c r="V268" s="383"/>
      <c r="W268" s="381"/>
      <c r="X268" s="382"/>
      <c r="Y268" s="383"/>
      <c r="Z268" s="382"/>
      <c r="AA268" s="383"/>
      <c r="AB268" s="382"/>
      <c r="AC268" s="385"/>
    </row>
    <row r="269" spans="2:29">
      <c r="B269" s="18"/>
      <c r="C269" s="162" t="s">
        <v>12</v>
      </c>
      <c r="D269" s="405"/>
      <c r="E269" s="163"/>
      <c r="F269" s="14">
        <v>2</v>
      </c>
      <c r="G269" s="15"/>
      <c r="H269" s="14">
        <v>1</v>
      </c>
      <c r="I269" s="359" t="s">
        <v>187</v>
      </c>
      <c r="J269" s="408"/>
      <c r="K269" s="408"/>
      <c r="L269" s="408"/>
      <c r="M269" s="408"/>
      <c r="N269" s="159"/>
      <c r="O269" s="23"/>
      <c r="V269" s="382"/>
      <c r="W269" s="384"/>
      <c r="X269" s="382"/>
      <c r="Y269" s="382"/>
      <c r="Z269" s="382"/>
      <c r="AA269" s="382"/>
      <c r="AB269" s="382"/>
      <c r="AC269" s="385"/>
    </row>
    <row r="270" spans="2:29">
      <c r="B270" s="18"/>
      <c r="C270" s="164" t="s">
        <v>61</v>
      </c>
      <c r="D270" s="406"/>
      <c r="E270" s="165"/>
      <c r="F270" s="12">
        <v>2</v>
      </c>
      <c r="G270" s="13"/>
      <c r="H270" s="12">
        <v>1</v>
      </c>
      <c r="I270" s="360" t="s">
        <v>188</v>
      </c>
      <c r="J270" s="409"/>
      <c r="K270" s="409"/>
      <c r="L270" s="409"/>
      <c r="M270" s="409"/>
      <c r="N270" s="160"/>
      <c r="O270" s="23"/>
      <c r="V270" s="382"/>
      <c r="W270" s="384"/>
      <c r="X270" s="382"/>
      <c r="Y270" s="382"/>
      <c r="Z270" s="382"/>
      <c r="AA270" s="382"/>
      <c r="AB270" s="382"/>
      <c r="AC270" s="385"/>
    </row>
    <row r="271" spans="2:29">
      <c r="B271" s="18"/>
      <c r="C271" s="164" t="s">
        <v>11</v>
      </c>
      <c r="D271" s="406"/>
      <c r="E271" s="165"/>
      <c r="F271" s="12">
        <v>0</v>
      </c>
      <c r="G271" s="13"/>
      <c r="H271" s="12">
        <v>3</v>
      </c>
      <c r="I271" s="360" t="s">
        <v>24</v>
      </c>
      <c r="J271" s="409"/>
      <c r="K271" s="409"/>
      <c r="L271" s="409"/>
      <c r="M271" s="409"/>
      <c r="N271" s="160"/>
      <c r="O271" s="23"/>
      <c r="V271" s="382"/>
      <c r="W271" s="384"/>
      <c r="X271" s="382"/>
      <c r="Y271" s="382"/>
      <c r="Z271" s="382"/>
      <c r="AA271" s="382"/>
      <c r="AB271" s="382"/>
      <c r="AC271" s="385"/>
    </row>
    <row r="272" spans="2:29">
      <c r="B272" s="18"/>
      <c r="C272" s="166" t="s">
        <v>51</v>
      </c>
      <c r="D272" s="407"/>
      <c r="E272" s="167"/>
      <c r="F272" s="16">
        <v>1</v>
      </c>
      <c r="G272" s="17"/>
      <c r="H272" s="16">
        <v>2</v>
      </c>
      <c r="I272" s="361" t="s">
        <v>71</v>
      </c>
      <c r="J272" s="410"/>
      <c r="K272" s="410"/>
      <c r="L272" s="410"/>
      <c r="M272" s="410"/>
      <c r="N272" s="161"/>
      <c r="O272" s="23"/>
      <c r="V272" s="382"/>
      <c r="W272" s="384"/>
      <c r="X272" s="382"/>
      <c r="Y272" s="382"/>
      <c r="Z272" s="382"/>
      <c r="AA272" s="382"/>
      <c r="AB272" s="382"/>
      <c r="AC272" s="385"/>
    </row>
    <row r="273" spans="2:29">
      <c r="B273" s="180"/>
      <c r="C273" s="19" t="s">
        <v>76</v>
      </c>
      <c r="D273" s="19"/>
      <c r="E273" s="19"/>
      <c r="F273" s="24">
        <f>SUM(F274:F277)</f>
        <v>8</v>
      </c>
      <c r="G273" s="24" t="s">
        <v>62</v>
      </c>
      <c r="H273" s="24">
        <f>SUM(H274:H277)</f>
        <v>4</v>
      </c>
      <c r="I273" s="25" t="s">
        <v>88</v>
      </c>
      <c r="J273" s="19"/>
      <c r="K273" s="19"/>
      <c r="L273" s="19"/>
      <c r="M273" s="19"/>
      <c r="N273" s="19"/>
      <c r="O273" s="393">
        <v>45341</v>
      </c>
      <c r="V273" s="382"/>
      <c r="W273" s="384"/>
      <c r="X273" s="382"/>
      <c r="Y273" s="382"/>
      <c r="Z273" s="382"/>
      <c r="AA273" s="382"/>
      <c r="AB273" s="382"/>
      <c r="AC273" s="385"/>
    </row>
    <row r="274" spans="2:29">
      <c r="B274" s="18"/>
      <c r="C274" s="162" t="s">
        <v>7</v>
      </c>
      <c r="D274" s="405"/>
      <c r="E274" s="163"/>
      <c r="F274" s="14">
        <v>2</v>
      </c>
      <c r="G274" s="15"/>
      <c r="H274" s="14">
        <v>1</v>
      </c>
      <c r="I274" s="359" t="s">
        <v>9</v>
      </c>
      <c r="J274" s="408"/>
      <c r="K274" s="408"/>
      <c r="L274" s="408"/>
      <c r="M274" s="408"/>
      <c r="N274" s="159"/>
      <c r="O274" s="23"/>
      <c r="V274" s="382"/>
      <c r="W274" s="384"/>
      <c r="X274" s="382"/>
      <c r="Y274" s="382"/>
      <c r="Z274" s="382"/>
      <c r="AA274" s="382"/>
      <c r="AB274" s="382"/>
      <c r="AC274" s="385"/>
    </row>
    <row r="275" spans="2:29">
      <c r="B275" s="18"/>
      <c r="C275" s="164" t="s">
        <v>10</v>
      </c>
      <c r="D275" s="406"/>
      <c r="E275" s="165"/>
      <c r="F275" s="12">
        <v>2</v>
      </c>
      <c r="G275" s="13"/>
      <c r="H275" s="12">
        <v>1</v>
      </c>
      <c r="I275" s="360" t="s">
        <v>94</v>
      </c>
      <c r="J275" s="409"/>
      <c r="K275" s="409"/>
      <c r="L275" s="409"/>
      <c r="M275" s="409"/>
      <c r="N275" s="160"/>
      <c r="O275" s="23"/>
      <c r="V275" s="382"/>
      <c r="W275" s="384"/>
      <c r="X275" s="382"/>
      <c r="Y275" s="382"/>
      <c r="Z275" s="382"/>
      <c r="AA275" s="382"/>
      <c r="AB275" s="382"/>
      <c r="AC275" s="385"/>
    </row>
    <row r="276" spans="2:29">
      <c r="B276" s="18"/>
      <c r="C276" s="164" t="s">
        <v>53</v>
      </c>
      <c r="D276" s="406"/>
      <c r="E276" s="165"/>
      <c r="F276" s="12">
        <v>2</v>
      </c>
      <c r="G276" s="13"/>
      <c r="H276" s="12">
        <v>1</v>
      </c>
      <c r="I276" s="360" t="s">
        <v>64</v>
      </c>
      <c r="J276" s="409"/>
      <c r="K276" s="409"/>
      <c r="L276" s="409"/>
      <c r="M276" s="409"/>
      <c r="N276" s="160"/>
      <c r="O276" s="23"/>
      <c r="V276" s="382"/>
      <c r="W276" s="384"/>
      <c r="X276" s="382"/>
      <c r="Y276" s="382"/>
      <c r="Z276" s="382"/>
      <c r="AA276" s="382"/>
      <c r="AB276" s="382"/>
      <c r="AC276" s="385"/>
    </row>
    <row r="277" spans="2:29">
      <c r="B277" s="18"/>
      <c r="C277" s="166" t="s">
        <v>60</v>
      </c>
      <c r="D277" s="407"/>
      <c r="E277" s="167"/>
      <c r="F277" s="16">
        <v>2</v>
      </c>
      <c r="G277" s="17"/>
      <c r="H277" s="16">
        <v>1</v>
      </c>
      <c r="I277" s="361" t="s">
        <v>13</v>
      </c>
      <c r="J277" s="410"/>
      <c r="K277" s="410"/>
      <c r="L277" s="410"/>
      <c r="M277" s="410"/>
      <c r="N277" s="161"/>
      <c r="O277" s="23"/>
      <c r="V277" s="383"/>
      <c r="W277" s="384"/>
      <c r="X277" s="382"/>
      <c r="Y277" s="383"/>
      <c r="Z277" s="382"/>
      <c r="AA277" s="383"/>
      <c r="AB277" s="382"/>
      <c r="AC277" s="385"/>
    </row>
    <row r="278" spans="2:29">
      <c r="B278" s="180"/>
      <c r="C278" s="19" t="s">
        <v>223</v>
      </c>
      <c r="D278" s="19"/>
      <c r="E278" s="19"/>
      <c r="F278" s="24">
        <f>SUM(F279:F282)</f>
        <v>9</v>
      </c>
      <c r="G278" s="24" t="s">
        <v>62</v>
      </c>
      <c r="H278" s="24">
        <f>SUM(H279:H282)</f>
        <v>3</v>
      </c>
      <c r="I278" s="25" t="s">
        <v>133</v>
      </c>
      <c r="J278" s="19"/>
      <c r="K278" s="19"/>
      <c r="L278" s="19"/>
      <c r="M278" s="19"/>
      <c r="N278" s="19"/>
      <c r="O278" s="393">
        <v>45342</v>
      </c>
      <c r="V278" s="382"/>
      <c r="W278" s="384"/>
      <c r="X278" s="382"/>
      <c r="Y278" s="382"/>
      <c r="Z278" s="382"/>
      <c r="AA278" s="382"/>
      <c r="AB278" s="382"/>
      <c r="AC278" s="385"/>
    </row>
    <row r="279" spans="2:29">
      <c r="B279" s="18"/>
      <c r="C279" s="162" t="s">
        <v>8</v>
      </c>
      <c r="D279" s="405"/>
      <c r="E279" s="163"/>
      <c r="F279" s="14">
        <v>3</v>
      </c>
      <c r="G279" s="15"/>
      <c r="H279" s="14">
        <v>0</v>
      </c>
      <c r="I279" s="359" t="s">
        <v>77</v>
      </c>
      <c r="J279" s="408"/>
      <c r="K279" s="408"/>
      <c r="L279" s="408"/>
      <c r="M279" s="408"/>
      <c r="N279" s="159"/>
      <c r="O279" s="23"/>
      <c r="V279" s="382"/>
      <c r="W279" s="384"/>
      <c r="X279" s="382"/>
      <c r="Y279" s="382"/>
      <c r="Z279" s="382"/>
      <c r="AA279" s="382"/>
      <c r="AB279" s="382"/>
      <c r="AC279" s="385"/>
    </row>
    <row r="280" spans="2:29">
      <c r="B280" s="18"/>
      <c r="C280" s="164" t="s">
        <v>73</v>
      </c>
      <c r="D280" s="406"/>
      <c r="E280" s="165"/>
      <c r="F280" s="12">
        <v>1</v>
      </c>
      <c r="G280" s="13"/>
      <c r="H280" s="12">
        <v>2</v>
      </c>
      <c r="I280" s="360" t="s">
        <v>78</v>
      </c>
      <c r="J280" s="409"/>
      <c r="K280" s="409"/>
      <c r="L280" s="409"/>
      <c r="M280" s="409"/>
      <c r="N280" s="160"/>
      <c r="O280" s="23"/>
      <c r="V280" s="383"/>
      <c r="W280" s="381"/>
      <c r="X280" s="382"/>
      <c r="Y280" s="383"/>
      <c r="Z280" s="382"/>
      <c r="AA280" s="383"/>
      <c r="AB280" s="382"/>
      <c r="AC280" s="385"/>
    </row>
    <row r="281" spans="2:29">
      <c r="B281" s="18"/>
      <c r="C281" s="164" t="s">
        <v>201</v>
      </c>
      <c r="D281" s="406"/>
      <c r="E281" s="165"/>
      <c r="F281" s="12">
        <v>2</v>
      </c>
      <c r="G281" s="13"/>
      <c r="H281" s="12">
        <v>1</v>
      </c>
      <c r="I281" s="360" t="s">
        <v>59</v>
      </c>
      <c r="J281" s="409"/>
      <c r="K281" s="409"/>
      <c r="L281" s="409"/>
      <c r="M281" s="409"/>
      <c r="N281" s="160"/>
      <c r="O281" s="23"/>
      <c r="V281" s="382"/>
      <c r="W281" s="384"/>
      <c r="X281" s="382"/>
      <c r="Y281" s="382"/>
      <c r="Z281" s="382"/>
      <c r="AA281" s="382"/>
      <c r="AB281" s="382"/>
      <c r="AC281" s="385"/>
    </row>
    <row r="282" spans="2:29">
      <c r="B282" s="18"/>
      <c r="C282" s="166" t="s">
        <v>200</v>
      </c>
      <c r="D282" s="407"/>
      <c r="E282" s="167"/>
      <c r="F282" s="16">
        <v>3</v>
      </c>
      <c r="G282" s="17"/>
      <c r="H282" s="16">
        <v>0</v>
      </c>
      <c r="I282" s="361" t="s">
        <v>56</v>
      </c>
      <c r="J282" s="410"/>
      <c r="K282" s="410"/>
      <c r="L282" s="410"/>
      <c r="M282" s="410"/>
      <c r="N282" s="161"/>
      <c r="O282" s="23"/>
      <c r="V282" s="382"/>
      <c r="W282" s="384"/>
      <c r="X282" s="382"/>
      <c r="Y282" s="382"/>
      <c r="Z282" s="382"/>
      <c r="AA282" s="382"/>
      <c r="AB282" s="382"/>
      <c r="AC282" s="385"/>
    </row>
    <row r="283" spans="2:29">
      <c r="B283" s="18"/>
      <c r="C283" s="568"/>
      <c r="D283" s="568"/>
      <c r="E283" s="568"/>
      <c r="F283" s="568"/>
      <c r="G283" s="568"/>
      <c r="H283" s="568"/>
      <c r="I283" s="568"/>
      <c r="J283" s="568"/>
      <c r="K283" s="568"/>
      <c r="L283" s="568"/>
      <c r="M283" s="568"/>
      <c r="N283" s="568"/>
      <c r="O283" s="23"/>
      <c r="V283" s="382"/>
      <c r="W283" s="384"/>
      <c r="X283" s="382"/>
      <c r="Y283" s="382"/>
      <c r="Z283" s="382"/>
      <c r="AA283" s="382"/>
      <c r="AB283" s="382"/>
      <c r="AC283" s="385"/>
    </row>
    <row r="284" spans="2:29">
      <c r="B284" s="22" t="s">
        <v>358</v>
      </c>
      <c r="C284" s="569"/>
      <c r="D284" s="569"/>
      <c r="E284" s="568"/>
      <c r="F284" s="568"/>
      <c r="G284" s="568"/>
      <c r="H284" s="568"/>
      <c r="I284" s="568"/>
      <c r="J284" s="568"/>
      <c r="K284" s="568"/>
      <c r="L284" s="568"/>
      <c r="M284" s="568"/>
      <c r="N284" s="568"/>
      <c r="O284" s="21"/>
      <c r="V284" s="382"/>
      <c r="W284" s="384"/>
      <c r="X284" s="382"/>
      <c r="Y284" s="382"/>
      <c r="Z284" s="382"/>
      <c r="AA284" s="382"/>
      <c r="AB284" s="382"/>
      <c r="AC284" s="385"/>
    </row>
    <row r="285" spans="2:29">
      <c r="B285" s="180"/>
      <c r="C285" s="568" t="s">
        <v>88</v>
      </c>
      <c r="D285" s="568"/>
      <c r="E285" s="568"/>
      <c r="F285" s="570">
        <f>SUM(F286:F289)</f>
        <v>4</v>
      </c>
      <c r="G285" s="570" t="s">
        <v>62</v>
      </c>
      <c r="H285" s="570">
        <f>SUM(H286:H289)</f>
        <v>8</v>
      </c>
      <c r="I285" s="571" t="s">
        <v>223</v>
      </c>
      <c r="J285" s="568"/>
      <c r="K285" s="568"/>
      <c r="L285" s="568"/>
      <c r="M285" s="568"/>
      <c r="N285" s="568"/>
      <c r="O285" s="393">
        <v>45348</v>
      </c>
      <c r="V285" s="383"/>
      <c r="W285" s="381"/>
      <c r="X285" s="382"/>
      <c r="Y285" s="383"/>
      <c r="Z285" s="382"/>
      <c r="AA285" s="383"/>
      <c r="AB285" s="382"/>
      <c r="AC285" s="385"/>
    </row>
    <row r="286" spans="2:29">
      <c r="B286" s="18"/>
      <c r="C286" s="572" t="s">
        <v>13</v>
      </c>
      <c r="D286" s="573"/>
      <c r="E286" s="574"/>
      <c r="F286" s="14">
        <v>2</v>
      </c>
      <c r="G286" s="15"/>
      <c r="H286" s="14">
        <v>1</v>
      </c>
      <c r="I286" s="359" t="s">
        <v>201</v>
      </c>
      <c r="J286" s="408"/>
      <c r="K286" s="408"/>
      <c r="L286" s="408"/>
      <c r="M286" s="408"/>
      <c r="N286" s="159"/>
      <c r="O286" s="23"/>
      <c r="V286" s="382"/>
      <c r="W286" s="384"/>
      <c r="X286" s="382"/>
      <c r="Y286" s="382"/>
      <c r="Z286" s="382"/>
      <c r="AA286" s="382"/>
      <c r="AB286" s="382"/>
      <c r="AC286" s="385"/>
    </row>
    <row r="287" spans="2:29">
      <c r="B287" s="18"/>
      <c r="C287" s="575" t="s">
        <v>64</v>
      </c>
      <c r="D287" s="576"/>
      <c r="E287" s="577"/>
      <c r="F287" s="12">
        <v>1</v>
      </c>
      <c r="G287" s="13"/>
      <c r="H287" s="12">
        <v>2</v>
      </c>
      <c r="I287" s="360" t="s">
        <v>200</v>
      </c>
      <c r="J287" s="409"/>
      <c r="K287" s="409"/>
      <c r="L287" s="409"/>
      <c r="M287" s="409"/>
      <c r="N287" s="160"/>
      <c r="O287" s="23"/>
      <c r="V287" s="382"/>
      <c r="W287" s="384"/>
      <c r="X287" s="382"/>
      <c r="Y287" s="382"/>
      <c r="Z287" s="382"/>
      <c r="AA287" s="382"/>
      <c r="AB287" s="382"/>
      <c r="AC287" s="385"/>
    </row>
    <row r="288" spans="2:29">
      <c r="B288" s="18"/>
      <c r="C288" s="575" t="s">
        <v>94</v>
      </c>
      <c r="D288" s="576"/>
      <c r="E288" s="577"/>
      <c r="F288" s="12">
        <v>0</v>
      </c>
      <c r="G288" s="13"/>
      <c r="H288" s="12">
        <v>3</v>
      </c>
      <c r="I288" s="360" t="s">
        <v>73</v>
      </c>
      <c r="J288" s="409"/>
      <c r="K288" s="409"/>
      <c r="L288" s="409"/>
      <c r="M288" s="409"/>
      <c r="N288" s="160"/>
      <c r="O288" s="23"/>
      <c r="V288" s="382"/>
      <c r="W288" s="384"/>
      <c r="X288" s="382"/>
      <c r="Y288" s="382"/>
      <c r="Z288" s="382"/>
      <c r="AA288" s="382"/>
      <c r="AB288" s="382"/>
      <c r="AC288" s="385"/>
    </row>
    <row r="289" spans="2:29">
      <c r="B289" s="18"/>
      <c r="C289" s="166" t="s">
        <v>9</v>
      </c>
      <c r="D289" s="407"/>
      <c r="E289" s="167"/>
      <c r="F289" s="16">
        <v>1</v>
      </c>
      <c r="G289" s="17"/>
      <c r="H289" s="16">
        <v>2</v>
      </c>
      <c r="I289" s="361" t="s">
        <v>8</v>
      </c>
      <c r="J289" s="410"/>
      <c r="K289" s="410"/>
      <c r="L289" s="410"/>
      <c r="M289" s="410"/>
      <c r="N289" s="161"/>
      <c r="O289" s="23"/>
      <c r="V289" s="382"/>
      <c r="W289" s="384"/>
      <c r="X289" s="382"/>
      <c r="Y289" s="382"/>
      <c r="Z289" s="382"/>
      <c r="AA289" s="382"/>
      <c r="AB289" s="382"/>
      <c r="AC289" s="385"/>
    </row>
    <row r="290" spans="2:29">
      <c r="B290" s="180"/>
      <c r="C290" s="568" t="s">
        <v>133</v>
      </c>
      <c r="D290" s="568"/>
      <c r="E290" s="568"/>
      <c r="F290" s="570">
        <f>SUM(F291:F294)</f>
        <v>7</v>
      </c>
      <c r="G290" s="570" t="s">
        <v>62</v>
      </c>
      <c r="H290" s="570">
        <f>SUM(H291:H294)</f>
        <v>5</v>
      </c>
      <c r="I290" s="571" t="s">
        <v>173</v>
      </c>
      <c r="J290" s="568"/>
      <c r="K290" s="568"/>
      <c r="L290" s="568"/>
      <c r="M290" s="568"/>
      <c r="N290" s="568"/>
      <c r="O290" s="393">
        <v>45348</v>
      </c>
      <c r="V290" s="382"/>
      <c r="W290" s="384"/>
      <c r="X290" s="382"/>
      <c r="Y290" s="382"/>
      <c r="Z290" s="382"/>
      <c r="AA290" s="382"/>
      <c r="AB290" s="382"/>
      <c r="AC290" s="385"/>
    </row>
    <row r="291" spans="2:29">
      <c r="B291" s="18"/>
      <c r="C291" s="572" t="s">
        <v>56</v>
      </c>
      <c r="D291" s="573"/>
      <c r="E291" s="574"/>
      <c r="F291" s="14">
        <v>3</v>
      </c>
      <c r="G291" s="15"/>
      <c r="H291" s="14">
        <v>0</v>
      </c>
      <c r="I291" s="359" t="s">
        <v>11</v>
      </c>
      <c r="J291" s="408"/>
      <c r="K291" s="408"/>
      <c r="L291" s="408"/>
      <c r="M291" s="408"/>
      <c r="N291" s="159"/>
      <c r="O291" s="23"/>
      <c r="V291" s="382"/>
      <c r="W291" s="384"/>
      <c r="X291" s="382"/>
      <c r="Y291" s="382"/>
      <c r="Z291" s="382"/>
      <c r="AA291" s="382"/>
      <c r="AB291" s="382"/>
      <c r="AC291" s="385"/>
    </row>
    <row r="292" spans="2:29">
      <c r="B292" s="18"/>
      <c r="C292" s="575" t="s">
        <v>78</v>
      </c>
      <c r="D292" s="576"/>
      <c r="E292" s="577"/>
      <c r="F292" s="12">
        <v>2</v>
      </c>
      <c r="G292" s="13"/>
      <c r="H292" s="12">
        <v>1</v>
      </c>
      <c r="I292" s="360" t="s">
        <v>12</v>
      </c>
      <c r="J292" s="409"/>
      <c r="K292" s="409"/>
      <c r="L292" s="409"/>
      <c r="M292" s="409"/>
      <c r="N292" s="160"/>
      <c r="O292" s="23"/>
      <c r="V292" s="382"/>
      <c r="W292" s="384"/>
      <c r="X292" s="382"/>
      <c r="Y292" s="382"/>
      <c r="Z292" s="382"/>
      <c r="AA292" s="382"/>
      <c r="AB292" s="382"/>
      <c r="AC292" s="385"/>
    </row>
    <row r="293" spans="2:29">
      <c r="B293" s="18"/>
      <c r="C293" s="575" t="s">
        <v>59</v>
      </c>
      <c r="D293" s="576"/>
      <c r="E293" s="577"/>
      <c r="F293" s="12">
        <v>1</v>
      </c>
      <c r="G293" s="13"/>
      <c r="H293" s="12">
        <v>2</v>
      </c>
      <c r="I293" s="360" t="s">
        <v>61</v>
      </c>
      <c r="J293" s="409"/>
      <c r="K293" s="409"/>
      <c r="L293" s="409"/>
      <c r="M293" s="409"/>
      <c r="N293" s="160"/>
      <c r="O293" s="23"/>
      <c r="V293" s="382"/>
      <c r="W293" s="384"/>
      <c r="X293" s="382"/>
      <c r="Y293" s="382"/>
      <c r="Z293" s="382"/>
      <c r="AA293" s="382"/>
      <c r="AB293" s="382"/>
      <c r="AC293" s="385"/>
    </row>
    <row r="294" spans="2:29">
      <c r="B294" s="18"/>
      <c r="C294" s="166" t="s">
        <v>77</v>
      </c>
      <c r="D294" s="407"/>
      <c r="E294" s="167"/>
      <c r="F294" s="16">
        <v>1</v>
      </c>
      <c r="G294" s="17"/>
      <c r="H294" s="16">
        <v>2</v>
      </c>
      <c r="I294" s="361" t="s">
        <v>51</v>
      </c>
      <c r="J294" s="410"/>
      <c r="K294" s="410"/>
      <c r="L294" s="410"/>
      <c r="M294" s="410"/>
      <c r="N294" s="161"/>
      <c r="O294" s="23"/>
      <c r="V294" s="383"/>
      <c r="W294" s="384"/>
      <c r="X294" s="382"/>
      <c r="Y294" s="383"/>
      <c r="Z294" s="382"/>
      <c r="AA294" s="383"/>
      <c r="AB294" s="382"/>
      <c r="AC294" s="385"/>
    </row>
    <row r="295" spans="2:29">
      <c r="B295" s="180"/>
      <c r="C295" s="568" t="s">
        <v>14</v>
      </c>
      <c r="D295" s="568"/>
      <c r="E295" s="568"/>
      <c r="F295" s="570">
        <f>SUM(F296:F299)</f>
        <v>3</v>
      </c>
      <c r="G295" s="570" t="s">
        <v>62</v>
      </c>
      <c r="H295" s="570">
        <f>SUM(H296:H299)</f>
        <v>9</v>
      </c>
      <c r="I295" s="571" t="s">
        <v>76</v>
      </c>
      <c r="J295" s="568"/>
      <c r="K295" s="568"/>
      <c r="L295" s="568"/>
      <c r="M295" s="568"/>
      <c r="N295" s="568"/>
      <c r="O295" s="393">
        <v>45349</v>
      </c>
      <c r="V295" s="382"/>
      <c r="W295" s="384"/>
      <c r="X295" s="382"/>
      <c r="Y295" s="382"/>
      <c r="Z295" s="382"/>
      <c r="AA295" s="382"/>
      <c r="AB295" s="382"/>
      <c r="AC295" s="385"/>
    </row>
    <row r="296" spans="2:29">
      <c r="B296" s="18"/>
      <c r="C296" s="572" t="s">
        <v>188</v>
      </c>
      <c r="D296" s="573"/>
      <c r="E296" s="574"/>
      <c r="F296" s="14">
        <v>1</v>
      </c>
      <c r="G296" s="15"/>
      <c r="H296" s="14">
        <v>2</v>
      </c>
      <c r="I296" s="359" t="s">
        <v>60</v>
      </c>
      <c r="J296" s="408"/>
      <c r="K296" s="408"/>
      <c r="L296" s="408"/>
      <c r="M296" s="408"/>
      <c r="N296" s="159"/>
      <c r="O296" s="23"/>
      <c r="V296" s="382"/>
      <c r="W296" s="384"/>
      <c r="X296" s="382"/>
      <c r="Y296" s="382"/>
      <c r="Z296" s="382"/>
      <c r="AA296" s="382"/>
      <c r="AB296" s="382"/>
      <c r="AC296" s="385"/>
    </row>
    <row r="297" spans="2:29">
      <c r="B297" s="18"/>
      <c r="C297" s="575" t="s">
        <v>24</v>
      </c>
      <c r="D297" s="576"/>
      <c r="E297" s="577"/>
      <c r="F297" s="12">
        <v>0</v>
      </c>
      <c r="G297" s="13"/>
      <c r="H297" s="12">
        <v>3</v>
      </c>
      <c r="I297" s="360" t="s">
        <v>53</v>
      </c>
      <c r="J297" s="409"/>
      <c r="K297" s="409"/>
      <c r="L297" s="409"/>
      <c r="M297" s="409"/>
      <c r="N297" s="160"/>
      <c r="O297" s="23"/>
      <c r="V297" s="382"/>
      <c r="W297" s="384"/>
      <c r="X297" s="382"/>
      <c r="Y297" s="382"/>
      <c r="Z297" s="382"/>
      <c r="AA297" s="382"/>
      <c r="AB297" s="382"/>
      <c r="AC297" s="385"/>
    </row>
    <row r="298" spans="2:29">
      <c r="B298" s="18"/>
      <c r="C298" s="575" t="s">
        <v>71</v>
      </c>
      <c r="D298" s="576"/>
      <c r="E298" s="577"/>
      <c r="F298" s="12">
        <v>0</v>
      </c>
      <c r="G298" s="13"/>
      <c r="H298" s="12">
        <v>3</v>
      </c>
      <c r="I298" s="360" t="s">
        <v>7</v>
      </c>
      <c r="J298" s="409"/>
      <c r="K298" s="409"/>
      <c r="L298" s="409"/>
      <c r="M298" s="409"/>
      <c r="N298" s="160"/>
      <c r="O298" s="23"/>
      <c r="V298" s="382"/>
      <c r="W298" s="384"/>
      <c r="X298" s="382"/>
      <c r="Y298" s="382"/>
      <c r="Z298" s="382"/>
      <c r="AA298" s="382"/>
      <c r="AB298" s="382"/>
      <c r="AC298" s="385"/>
    </row>
    <row r="299" spans="2:29">
      <c r="B299" s="18"/>
      <c r="C299" s="166" t="s">
        <v>187</v>
      </c>
      <c r="D299" s="407"/>
      <c r="E299" s="167"/>
      <c r="F299" s="16">
        <v>2</v>
      </c>
      <c r="G299" s="17"/>
      <c r="H299" s="16">
        <v>1</v>
      </c>
      <c r="I299" s="361" t="s">
        <v>10</v>
      </c>
      <c r="J299" s="410"/>
      <c r="K299" s="410"/>
      <c r="L299" s="410"/>
      <c r="M299" s="410"/>
      <c r="N299" s="161"/>
      <c r="O299" s="23"/>
      <c r="V299" s="383"/>
      <c r="W299" s="381"/>
      <c r="X299" s="382"/>
      <c r="Y299" s="383"/>
      <c r="Z299" s="382"/>
      <c r="AA299" s="383"/>
      <c r="AB299" s="382"/>
      <c r="AC299" s="385"/>
    </row>
    <row r="300" spans="2:29">
      <c r="B300" s="18"/>
      <c r="C300" s="19"/>
      <c r="D300" s="19"/>
      <c r="E300" s="19"/>
      <c r="F300" s="19"/>
      <c r="G300" s="19"/>
      <c r="H300" s="20"/>
      <c r="I300" s="19"/>
      <c r="J300" s="19"/>
      <c r="K300" s="19"/>
      <c r="L300" s="19"/>
      <c r="M300" s="19"/>
      <c r="N300" s="19"/>
      <c r="O300" s="23"/>
      <c r="V300" s="382"/>
      <c r="W300" s="384"/>
      <c r="X300" s="382"/>
      <c r="Y300" s="382"/>
      <c r="Z300" s="382"/>
      <c r="AA300" s="382"/>
      <c r="AB300" s="382"/>
      <c r="AC300" s="385"/>
    </row>
    <row r="301" spans="2:29">
      <c r="B301" s="22" t="s">
        <v>364</v>
      </c>
      <c r="C301" s="9"/>
      <c r="D301" s="9"/>
      <c r="E301" s="19"/>
      <c r="F301" s="19"/>
      <c r="G301" s="19"/>
      <c r="H301" s="20"/>
      <c r="I301" s="19"/>
      <c r="J301" s="19"/>
      <c r="K301" s="19"/>
      <c r="L301" s="19"/>
      <c r="M301" s="19"/>
      <c r="N301" s="19"/>
      <c r="O301" s="21"/>
      <c r="V301" s="382"/>
      <c r="W301" s="384"/>
      <c r="X301" s="382"/>
      <c r="Y301" s="382"/>
      <c r="Z301" s="382"/>
      <c r="AA301" s="382"/>
      <c r="AB301" s="382"/>
      <c r="AC301" s="385"/>
    </row>
    <row r="302" spans="2:29">
      <c r="B302" s="180"/>
      <c r="C302" s="19" t="s">
        <v>14</v>
      </c>
      <c r="D302" s="19"/>
      <c r="E302" s="19"/>
      <c r="F302" s="24">
        <f>SUM(F303:F306)</f>
        <v>5</v>
      </c>
      <c r="G302" s="24" t="s">
        <v>62</v>
      </c>
      <c r="H302" s="24">
        <f>SUM(H303:H306)</f>
        <v>7</v>
      </c>
      <c r="I302" s="25" t="s">
        <v>223</v>
      </c>
      <c r="J302" s="19"/>
      <c r="K302" s="19"/>
      <c r="L302" s="19"/>
      <c r="M302" s="19"/>
      <c r="N302" s="19"/>
      <c r="O302" s="393">
        <v>45355</v>
      </c>
      <c r="V302" s="382"/>
      <c r="W302" s="384"/>
      <c r="X302" s="382"/>
      <c r="Y302" s="382"/>
      <c r="Z302" s="382"/>
      <c r="AA302" s="382"/>
      <c r="AB302" s="382"/>
      <c r="AC302" s="385"/>
    </row>
    <row r="303" spans="2:29">
      <c r="B303" s="18"/>
      <c r="C303" s="572" t="s">
        <v>188</v>
      </c>
      <c r="D303" s="405"/>
      <c r="E303" s="163"/>
      <c r="F303" s="14">
        <v>2</v>
      </c>
      <c r="G303" s="15"/>
      <c r="H303" s="14">
        <v>1</v>
      </c>
      <c r="I303" s="359" t="s">
        <v>201</v>
      </c>
      <c r="J303" s="408"/>
      <c r="K303" s="408"/>
      <c r="L303" s="408"/>
      <c r="M303" s="408"/>
      <c r="N303" s="159"/>
      <c r="O303" s="23"/>
      <c r="V303" s="382"/>
      <c r="W303" s="384"/>
      <c r="X303" s="382"/>
      <c r="Y303" s="382"/>
      <c r="Z303" s="382"/>
      <c r="AA303" s="382"/>
      <c r="AB303" s="382"/>
      <c r="AC303" s="385"/>
    </row>
    <row r="304" spans="2:29">
      <c r="B304" s="18"/>
      <c r="C304" s="575" t="s">
        <v>24</v>
      </c>
      <c r="D304" s="406"/>
      <c r="E304" s="165"/>
      <c r="F304" s="12">
        <v>1</v>
      </c>
      <c r="G304" s="13"/>
      <c r="H304" s="12">
        <v>2</v>
      </c>
      <c r="I304" s="360" t="s">
        <v>200</v>
      </c>
      <c r="J304" s="409"/>
      <c r="K304" s="409"/>
      <c r="L304" s="409"/>
      <c r="M304" s="409"/>
      <c r="N304" s="160"/>
      <c r="O304" s="23"/>
      <c r="V304" s="382"/>
      <c r="W304" s="384"/>
      <c r="X304" s="382"/>
      <c r="Y304" s="382"/>
      <c r="Z304" s="382"/>
      <c r="AA304" s="382"/>
      <c r="AB304" s="382"/>
      <c r="AC304" s="385"/>
    </row>
    <row r="305" spans="2:29">
      <c r="B305" s="18"/>
      <c r="C305" s="575" t="s">
        <v>71</v>
      </c>
      <c r="D305" s="406"/>
      <c r="E305" s="165"/>
      <c r="F305" s="12">
        <v>0</v>
      </c>
      <c r="G305" s="13"/>
      <c r="H305" s="12">
        <v>3</v>
      </c>
      <c r="I305" s="360" t="s">
        <v>8</v>
      </c>
      <c r="J305" s="409"/>
      <c r="K305" s="409"/>
      <c r="L305" s="409"/>
      <c r="M305" s="409"/>
      <c r="N305" s="160"/>
      <c r="O305" s="23"/>
      <c r="V305" s="382"/>
      <c r="W305" s="384"/>
      <c r="X305" s="382"/>
      <c r="Y305" s="382"/>
      <c r="Z305" s="382"/>
      <c r="AA305" s="382"/>
      <c r="AB305" s="382"/>
      <c r="AC305" s="385"/>
    </row>
    <row r="306" spans="2:29">
      <c r="B306" s="18"/>
      <c r="C306" s="166" t="s">
        <v>187</v>
      </c>
      <c r="D306" s="407"/>
      <c r="E306" s="167"/>
      <c r="F306" s="16">
        <v>2</v>
      </c>
      <c r="G306" s="17"/>
      <c r="H306" s="16">
        <v>1</v>
      </c>
      <c r="I306" s="361" t="s">
        <v>73</v>
      </c>
      <c r="J306" s="410"/>
      <c r="K306" s="410"/>
      <c r="L306" s="410"/>
      <c r="M306" s="410"/>
      <c r="N306" s="161"/>
      <c r="O306" s="23"/>
      <c r="V306" s="383"/>
      <c r="W306" s="381"/>
      <c r="X306" s="382"/>
      <c r="Y306" s="383"/>
      <c r="Z306" s="382"/>
      <c r="AA306" s="383"/>
      <c r="AB306" s="382"/>
      <c r="AC306" s="385"/>
    </row>
    <row r="307" spans="2:29">
      <c r="B307" s="180"/>
      <c r="C307" s="19" t="s">
        <v>76</v>
      </c>
      <c r="D307" s="19"/>
      <c r="E307" s="19"/>
      <c r="F307" s="24">
        <f>SUM(F308:F311)</f>
        <v>10</v>
      </c>
      <c r="G307" s="24" t="s">
        <v>62</v>
      </c>
      <c r="H307" s="24">
        <f>SUM(H308:H311)</f>
        <v>2</v>
      </c>
      <c r="I307" s="25" t="s">
        <v>173</v>
      </c>
      <c r="J307" s="19"/>
      <c r="K307" s="19"/>
      <c r="L307" s="19"/>
      <c r="M307" s="19"/>
      <c r="N307" s="19"/>
      <c r="O307" s="393">
        <v>45355</v>
      </c>
      <c r="V307" s="382"/>
      <c r="W307" s="384"/>
      <c r="X307" s="382"/>
      <c r="Y307" s="382"/>
      <c r="Z307" s="382"/>
      <c r="AA307" s="382"/>
      <c r="AB307" s="382"/>
      <c r="AC307" s="385"/>
    </row>
    <row r="308" spans="2:29">
      <c r="B308" s="18"/>
      <c r="C308" s="162" t="s">
        <v>7</v>
      </c>
      <c r="D308" s="405"/>
      <c r="E308" s="163"/>
      <c r="F308" s="14">
        <v>3</v>
      </c>
      <c r="G308" s="15"/>
      <c r="H308" s="14">
        <v>0</v>
      </c>
      <c r="I308" s="359" t="s">
        <v>51</v>
      </c>
      <c r="J308" s="408"/>
      <c r="K308" s="408"/>
      <c r="L308" s="408"/>
      <c r="M308" s="408"/>
      <c r="N308" s="159"/>
      <c r="O308" s="23"/>
      <c r="V308" s="382"/>
      <c r="W308" s="384"/>
      <c r="X308" s="382"/>
      <c r="Y308" s="382"/>
      <c r="Z308" s="382"/>
      <c r="AA308" s="382"/>
      <c r="AB308" s="382"/>
      <c r="AC308" s="385"/>
    </row>
    <row r="309" spans="2:29">
      <c r="B309" s="18"/>
      <c r="C309" s="164" t="s">
        <v>60</v>
      </c>
      <c r="D309" s="406"/>
      <c r="E309" s="165"/>
      <c r="F309" s="12">
        <v>2</v>
      </c>
      <c r="G309" s="13"/>
      <c r="H309" s="12">
        <v>1</v>
      </c>
      <c r="I309" s="360" t="s">
        <v>61</v>
      </c>
      <c r="J309" s="409"/>
      <c r="K309" s="409"/>
      <c r="L309" s="409"/>
      <c r="M309" s="409"/>
      <c r="N309" s="160"/>
      <c r="O309" s="23"/>
      <c r="V309" s="382"/>
      <c r="W309" s="384"/>
      <c r="X309" s="382"/>
      <c r="Y309" s="382"/>
      <c r="Z309" s="382"/>
      <c r="AA309" s="382"/>
      <c r="AB309" s="382"/>
      <c r="AC309" s="385"/>
    </row>
    <row r="310" spans="2:29">
      <c r="B310" s="18"/>
      <c r="C310" s="164" t="s">
        <v>53</v>
      </c>
      <c r="D310" s="406"/>
      <c r="E310" s="165"/>
      <c r="F310" s="12">
        <v>2</v>
      </c>
      <c r="G310" s="13"/>
      <c r="H310" s="12">
        <v>1</v>
      </c>
      <c r="I310" s="360" t="s">
        <v>11</v>
      </c>
      <c r="J310" s="409"/>
      <c r="K310" s="409"/>
      <c r="L310" s="409"/>
      <c r="M310" s="409"/>
      <c r="N310" s="160"/>
      <c r="O310" s="23"/>
      <c r="V310" s="382"/>
      <c r="W310" s="384"/>
      <c r="X310" s="382"/>
      <c r="Y310" s="382"/>
      <c r="Z310" s="382"/>
      <c r="AA310" s="382"/>
      <c r="AB310" s="382"/>
      <c r="AC310" s="385"/>
    </row>
    <row r="311" spans="2:29">
      <c r="B311" s="18"/>
      <c r="C311" s="166" t="s">
        <v>10</v>
      </c>
      <c r="D311" s="407"/>
      <c r="E311" s="167"/>
      <c r="F311" s="16">
        <v>3</v>
      </c>
      <c r="G311" s="17"/>
      <c r="H311" s="16">
        <v>0</v>
      </c>
      <c r="I311" s="361" t="s">
        <v>12</v>
      </c>
      <c r="J311" s="410"/>
      <c r="K311" s="410"/>
      <c r="L311" s="410"/>
      <c r="M311" s="410"/>
      <c r="N311" s="161"/>
      <c r="O311" s="23"/>
      <c r="V311" s="383"/>
      <c r="W311" s="381"/>
      <c r="X311" s="382"/>
      <c r="Y311" s="383"/>
      <c r="Z311" s="382"/>
      <c r="AA311" s="383"/>
      <c r="AB311" s="382"/>
      <c r="AC311" s="385"/>
    </row>
    <row r="312" spans="2:29">
      <c r="B312" s="180"/>
      <c r="C312" s="19" t="s">
        <v>88</v>
      </c>
      <c r="D312" s="19"/>
      <c r="E312" s="19"/>
      <c r="F312" s="24">
        <f>SUM(F313:F316)</f>
        <v>4</v>
      </c>
      <c r="G312" s="24" t="s">
        <v>62</v>
      </c>
      <c r="H312" s="24">
        <f>SUM(H313:H316)</f>
        <v>8</v>
      </c>
      <c r="I312" s="25" t="s">
        <v>133</v>
      </c>
      <c r="J312" s="19"/>
      <c r="K312" s="19"/>
      <c r="L312" s="19"/>
      <c r="M312" s="19"/>
      <c r="N312" s="19"/>
      <c r="O312" s="393">
        <v>45356</v>
      </c>
      <c r="V312" s="382"/>
      <c r="W312" s="384"/>
      <c r="X312" s="382"/>
      <c r="Y312" s="382"/>
      <c r="Z312" s="382"/>
      <c r="AA312" s="382"/>
      <c r="AB312" s="382"/>
      <c r="AC312" s="385"/>
    </row>
    <row r="313" spans="2:29">
      <c r="B313" s="18"/>
      <c r="C313" s="572" t="s">
        <v>13</v>
      </c>
      <c r="D313" s="405"/>
      <c r="E313" s="163"/>
      <c r="F313" s="14">
        <v>1</v>
      </c>
      <c r="G313" s="15"/>
      <c r="H313" s="14">
        <v>2</v>
      </c>
      <c r="I313" s="359" t="s">
        <v>59</v>
      </c>
      <c r="J313" s="408"/>
      <c r="K313" s="408"/>
      <c r="L313" s="408"/>
      <c r="M313" s="408"/>
      <c r="N313" s="159"/>
      <c r="O313" s="23"/>
      <c r="V313" s="382"/>
      <c r="W313" s="384"/>
      <c r="X313" s="382"/>
      <c r="Y313" s="382"/>
      <c r="Z313" s="382"/>
      <c r="AA313" s="382"/>
      <c r="AB313" s="382"/>
      <c r="AC313" s="385"/>
    </row>
    <row r="314" spans="2:29">
      <c r="B314" s="18"/>
      <c r="C314" s="575" t="s">
        <v>64</v>
      </c>
      <c r="D314" s="406"/>
      <c r="E314" s="165"/>
      <c r="F314" s="12">
        <v>1</v>
      </c>
      <c r="G314" s="13"/>
      <c r="H314" s="12">
        <v>2</v>
      </c>
      <c r="I314" s="360" t="s">
        <v>56</v>
      </c>
      <c r="J314" s="409"/>
      <c r="K314" s="409"/>
      <c r="L314" s="409"/>
      <c r="M314" s="409"/>
      <c r="N314" s="160"/>
      <c r="O314" s="23"/>
      <c r="V314" s="382"/>
      <c r="W314" s="384"/>
      <c r="X314" s="382"/>
      <c r="Y314" s="382"/>
      <c r="Z314" s="382"/>
      <c r="AA314" s="382"/>
      <c r="AB314" s="382"/>
      <c r="AC314" s="385"/>
    </row>
    <row r="315" spans="2:29">
      <c r="B315" s="18"/>
      <c r="C315" s="575" t="s">
        <v>9</v>
      </c>
      <c r="D315" s="406"/>
      <c r="E315" s="165"/>
      <c r="F315" s="12">
        <v>2</v>
      </c>
      <c r="G315" s="13"/>
      <c r="H315" s="12">
        <v>1</v>
      </c>
      <c r="I315" s="360" t="s">
        <v>77</v>
      </c>
      <c r="J315" s="409"/>
      <c r="K315" s="409"/>
      <c r="L315" s="409"/>
      <c r="M315" s="409"/>
      <c r="N315" s="160"/>
      <c r="O315" s="23"/>
      <c r="V315" s="382"/>
      <c r="W315" s="384"/>
      <c r="X315" s="382"/>
      <c r="Y315" s="382"/>
      <c r="Z315" s="382"/>
      <c r="AA315" s="382"/>
      <c r="AB315" s="382"/>
      <c r="AC315" s="385"/>
    </row>
    <row r="316" spans="2:29">
      <c r="B316" s="18"/>
      <c r="C316" s="166" t="s">
        <v>94</v>
      </c>
      <c r="D316" s="407"/>
      <c r="E316" s="167"/>
      <c r="F316" s="16">
        <v>0</v>
      </c>
      <c r="G316" s="17"/>
      <c r="H316" s="16">
        <v>3</v>
      </c>
      <c r="I316" s="361" t="s">
        <v>78</v>
      </c>
      <c r="J316" s="410"/>
      <c r="K316" s="410"/>
      <c r="L316" s="410"/>
      <c r="M316" s="410"/>
      <c r="N316" s="161"/>
      <c r="O316" s="23"/>
      <c r="V316" s="382"/>
      <c r="W316" s="384"/>
      <c r="X316" s="382"/>
      <c r="Y316" s="382"/>
      <c r="Z316" s="382"/>
      <c r="AA316" s="382"/>
      <c r="AB316" s="382"/>
      <c r="AC316" s="385"/>
    </row>
    <row r="317" spans="2:29">
      <c r="B317" s="18"/>
      <c r="C317" s="19"/>
      <c r="D317" s="19"/>
      <c r="E317" s="19"/>
      <c r="F317" s="19"/>
      <c r="G317" s="19"/>
      <c r="H317" s="20"/>
      <c r="I317" s="19"/>
      <c r="J317" s="19"/>
      <c r="K317" s="19"/>
      <c r="L317" s="19"/>
      <c r="M317" s="19"/>
      <c r="N317" s="19"/>
      <c r="O317" s="23"/>
      <c r="V317" s="382"/>
      <c r="W317" s="384"/>
      <c r="X317" s="382"/>
      <c r="Y317" s="382"/>
      <c r="Z317" s="382"/>
      <c r="AA317" s="382"/>
      <c r="AB317" s="382"/>
      <c r="AC317" s="385"/>
    </row>
    <row r="318" spans="2:29">
      <c r="B318" s="22" t="s">
        <v>367</v>
      </c>
      <c r="C318" s="9"/>
      <c r="D318" s="9"/>
      <c r="E318" s="19"/>
      <c r="F318" s="19"/>
      <c r="G318" s="19"/>
      <c r="H318" s="20"/>
      <c r="I318" s="19"/>
      <c r="J318" s="19"/>
      <c r="K318" s="19"/>
      <c r="L318" s="19"/>
      <c r="M318" s="19"/>
      <c r="N318" s="19"/>
      <c r="O318" s="21"/>
      <c r="V318" s="382"/>
      <c r="W318" s="384"/>
      <c r="X318" s="382"/>
      <c r="Y318" s="382"/>
      <c r="Z318" s="382"/>
      <c r="AA318" s="382"/>
      <c r="AB318" s="382"/>
      <c r="AC318" s="385"/>
    </row>
    <row r="319" spans="2:29">
      <c r="B319" s="180"/>
      <c r="C319" s="19" t="s">
        <v>223</v>
      </c>
      <c r="D319" s="19"/>
      <c r="E319" s="19"/>
      <c r="F319" s="24">
        <f>SUM(F320:F323)</f>
        <v>2</v>
      </c>
      <c r="G319" s="24" t="s">
        <v>62</v>
      </c>
      <c r="H319" s="24">
        <f>SUM(H320:H323)</f>
        <v>10</v>
      </c>
      <c r="I319" s="25" t="s">
        <v>76</v>
      </c>
      <c r="J319" s="19"/>
      <c r="K319" s="19"/>
      <c r="L319" s="19"/>
      <c r="M319" s="19"/>
      <c r="N319" s="19"/>
      <c r="O319" s="393">
        <v>45362</v>
      </c>
      <c r="V319" s="382"/>
      <c r="W319" s="384"/>
      <c r="X319" s="382"/>
      <c r="Y319" s="382"/>
      <c r="Z319" s="382"/>
      <c r="AA319" s="382"/>
      <c r="AB319" s="382"/>
      <c r="AC319" s="385"/>
    </row>
    <row r="320" spans="2:29">
      <c r="B320" s="18"/>
      <c r="C320" s="162" t="s">
        <v>8</v>
      </c>
      <c r="D320" s="405"/>
      <c r="E320" s="163"/>
      <c r="F320" s="14">
        <v>1</v>
      </c>
      <c r="G320" s="15"/>
      <c r="H320" s="14">
        <v>2</v>
      </c>
      <c r="I320" s="359" t="s">
        <v>7</v>
      </c>
      <c r="J320" s="408"/>
      <c r="K320" s="408"/>
      <c r="L320" s="408"/>
      <c r="M320" s="408"/>
      <c r="N320" s="159"/>
      <c r="O320" s="23"/>
      <c r="V320" s="383"/>
      <c r="W320" s="384"/>
      <c r="X320" s="382"/>
      <c r="Y320" s="383"/>
      <c r="Z320" s="382"/>
      <c r="AA320" s="383"/>
      <c r="AB320" s="382"/>
      <c r="AC320" s="385"/>
    </row>
    <row r="321" spans="2:29">
      <c r="B321" s="18"/>
      <c r="C321" s="164" t="s">
        <v>73</v>
      </c>
      <c r="D321" s="406"/>
      <c r="E321" s="165"/>
      <c r="F321" s="12">
        <v>0</v>
      </c>
      <c r="G321" s="13"/>
      <c r="H321" s="12">
        <v>3</v>
      </c>
      <c r="I321" s="360" t="s">
        <v>10</v>
      </c>
      <c r="J321" s="409"/>
      <c r="K321" s="409"/>
      <c r="L321" s="409"/>
      <c r="M321" s="409"/>
      <c r="N321" s="160"/>
      <c r="O321" s="23"/>
      <c r="V321" s="382"/>
      <c r="W321" s="384"/>
      <c r="X321" s="382"/>
      <c r="Y321" s="382"/>
      <c r="Z321" s="382"/>
      <c r="AA321" s="382"/>
      <c r="AB321" s="382"/>
      <c r="AC321" s="385"/>
    </row>
    <row r="322" spans="2:29">
      <c r="B322" s="18"/>
      <c r="C322" s="164" t="s">
        <v>201</v>
      </c>
      <c r="D322" s="406"/>
      <c r="E322" s="165"/>
      <c r="F322" s="12">
        <v>1</v>
      </c>
      <c r="G322" s="13"/>
      <c r="H322" s="12">
        <v>2</v>
      </c>
      <c r="I322" s="360" t="s">
        <v>60</v>
      </c>
      <c r="J322" s="409"/>
      <c r="K322" s="409"/>
      <c r="L322" s="409"/>
      <c r="M322" s="409"/>
      <c r="N322" s="160"/>
      <c r="O322" s="23"/>
      <c r="V322" s="382"/>
      <c r="W322" s="384"/>
      <c r="X322" s="382"/>
      <c r="Y322" s="382"/>
      <c r="Z322" s="382"/>
      <c r="AA322" s="382"/>
      <c r="AB322" s="382"/>
      <c r="AC322" s="385"/>
    </row>
    <row r="323" spans="2:29">
      <c r="B323" s="18"/>
      <c r="C323" s="166" t="s">
        <v>200</v>
      </c>
      <c r="D323" s="407"/>
      <c r="E323" s="167"/>
      <c r="F323" s="16">
        <v>0</v>
      </c>
      <c r="G323" s="17"/>
      <c r="H323" s="16">
        <v>3</v>
      </c>
      <c r="I323" s="361" t="s">
        <v>53</v>
      </c>
      <c r="J323" s="410"/>
      <c r="K323" s="410"/>
      <c r="L323" s="410"/>
      <c r="M323" s="410"/>
      <c r="N323" s="161"/>
      <c r="O323" s="23"/>
      <c r="V323" s="383"/>
      <c r="W323" s="381"/>
      <c r="X323" s="382"/>
      <c r="Y323" s="383"/>
      <c r="Z323" s="382"/>
      <c r="AA323" s="383"/>
      <c r="AB323" s="382"/>
      <c r="AC323" s="385"/>
    </row>
    <row r="324" spans="2:29">
      <c r="B324" s="180"/>
      <c r="C324" s="19" t="s">
        <v>173</v>
      </c>
      <c r="D324" s="19"/>
      <c r="E324" s="19"/>
      <c r="F324" s="24">
        <f>SUM(F325:F328)</f>
        <v>2</v>
      </c>
      <c r="G324" s="24" t="s">
        <v>62</v>
      </c>
      <c r="H324" s="24">
        <f>SUM(H325:H328)</f>
        <v>10</v>
      </c>
      <c r="I324" s="25" t="s">
        <v>88</v>
      </c>
      <c r="J324" s="19"/>
      <c r="K324" s="19"/>
      <c r="L324" s="19"/>
      <c r="M324" s="19"/>
      <c r="N324" s="19"/>
      <c r="O324" s="393">
        <v>45362</v>
      </c>
      <c r="V324" s="382"/>
      <c r="W324" s="384"/>
      <c r="X324" s="382"/>
      <c r="Y324" s="382"/>
      <c r="Z324" s="382"/>
      <c r="AA324" s="382"/>
      <c r="AB324" s="382"/>
      <c r="AC324" s="385"/>
    </row>
    <row r="325" spans="2:29">
      <c r="B325" s="18"/>
      <c r="C325" s="162" t="s">
        <v>12</v>
      </c>
      <c r="D325" s="405"/>
      <c r="E325" s="163"/>
      <c r="F325" s="14">
        <v>1</v>
      </c>
      <c r="G325" s="15"/>
      <c r="H325" s="14">
        <v>2</v>
      </c>
      <c r="I325" s="359" t="s">
        <v>94</v>
      </c>
      <c r="J325" s="408"/>
      <c r="K325" s="408"/>
      <c r="L325" s="408"/>
      <c r="M325" s="408"/>
      <c r="N325" s="159"/>
      <c r="O325" s="23"/>
      <c r="V325" s="382"/>
      <c r="W325" s="384"/>
      <c r="X325" s="382"/>
      <c r="Y325" s="382"/>
      <c r="Z325" s="382"/>
      <c r="AA325" s="382"/>
      <c r="AB325" s="382"/>
      <c r="AC325" s="385"/>
    </row>
    <row r="326" spans="2:29">
      <c r="B326" s="18"/>
      <c r="C326" s="164" t="s">
        <v>61</v>
      </c>
      <c r="D326" s="406"/>
      <c r="E326" s="165"/>
      <c r="F326" s="12">
        <v>1</v>
      </c>
      <c r="G326" s="13"/>
      <c r="H326" s="12">
        <v>2</v>
      </c>
      <c r="I326" s="360" t="s">
        <v>13</v>
      </c>
      <c r="J326" s="409"/>
      <c r="K326" s="409"/>
      <c r="L326" s="409"/>
      <c r="M326" s="409"/>
      <c r="N326" s="160"/>
      <c r="O326" s="23"/>
      <c r="V326" s="382"/>
      <c r="W326" s="384"/>
      <c r="X326" s="382"/>
      <c r="Y326" s="382"/>
      <c r="Z326" s="382"/>
      <c r="AA326" s="382"/>
      <c r="AB326" s="382"/>
      <c r="AC326" s="385"/>
    </row>
    <row r="327" spans="2:29">
      <c r="B327" s="18"/>
      <c r="C327" s="164" t="s">
        <v>11</v>
      </c>
      <c r="D327" s="406"/>
      <c r="E327" s="165"/>
      <c r="F327" s="12">
        <v>0</v>
      </c>
      <c r="G327" s="13"/>
      <c r="H327" s="12">
        <v>3</v>
      </c>
      <c r="I327" s="360" t="s">
        <v>64</v>
      </c>
      <c r="J327" s="409"/>
      <c r="K327" s="409"/>
      <c r="L327" s="409"/>
      <c r="M327" s="409"/>
      <c r="N327" s="160"/>
      <c r="O327" s="23"/>
      <c r="V327" s="382"/>
      <c r="W327" s="384"/>
      <c r="X327" s="382"/>
      <c r="Y327" s="382"/>
      <c r="Z327" s="382"/>
      <c r="AA327" s="382"/>
      <c r="AB327" s="382"/>
      <c r="AC327" s="385"/>
    </row>
    <row r="328" spans="2:29">
      <c r="B328" s="18"/>
      <c r="C328" s="166" t="s">
        <v>51</v>
      </c>
      <c r="D328" s="407"/>
      <c r="E328" s="167"/>
      <c r="F328" s="16">
        <v>0</v>
      </c>
      <c r="G328" s="17"/>
      <c r="H328" s="16">
        <v>3</v>
      </c>
      <c r="I328" s="361" t="s">
        <v>9</v>
      </c>
      <c r="J328" s="410"/>
      <c r="K328" s="410"/>
      <c r="L328" s="410"/>
      <c r="M328" s="410"/>
      <c r="N328" s="161"/>
      <c r="O328" s="23"/>
      <c r="V328" s="383"/>
      <c r="W328" s="381"/>
      <c r="X328" s="382"/>
      <c r="Y328" s="383"/>
      <c r="Z328" s="382"/>
      <c r="AA328" s="383"/>
      <c r="AB328" s="382"/>
      <c r="AC328" s="385"/>
    </row>
    <row r="329" spans="2:29">
      <c r="B329" s="180"/>
      <c r="C329" s="19" t="s">
        <v>133</v>
      </c>
      <c r="D329" s="19"/>
      <c r="E329" s="19"/>
      <c r="F329" s="24">
        <f>SUM(F330:F333)</f>
        <v>9</v>
      </c>
      <c r="G329" s="24" t="s">
        <v>62</v>
      </c>
      <c r="H329" s="24">
        <f>SUM(H330:H333)</f>
        <v>3</v>
      </c>
      <c r="I329" s="25" t="s">
        <v>14</v>
      </c>
      <c r="J329" s="19"/>
      <c r="K329" s="19"/>
      <c r="L329" s="19"/>
      <c r="M329" s="19"/>
      <c r="N329" s="19"/>
      <c r="O329" s="393">
        <v>45362</v>
      </c>
      <c r="V329" s="382"/>
      <c r="W329" s="384"/>
      <c r="X329" s="382"/>
      <c r="Y329" s="382"/>
      <c r="Z329" s="382"/>
      <c r="AA329" s="382"/>
      <c r="AB329" s="382"/>
      <c r="AC329" s="385"/>
    </row>
    <row r="330" spans="2:29">
      <c r="B330" s="18"/>
      <c r="C330" s="162" t="s">
        <v>56</v>
      </c>
      <c r="D330" s="405"/>
      <c r="E330" s="163"/>
      <c r="F330" s="14">
        <v>3</v>
      </c>
      <c r="G330" s="15"/>
      <c r="H330" s="14">
        <v>0</v>
      </c>
      <c r="I330" s="359" t="s">
        <v>24</v>
      </c>
      <c r="J330" s="408"/>
      <c r="K330" s="408"/>
      <c r="L330" s="408"/>
      <c r="M330" s="408"/>
      <c r="N330" s="159"/>
      <c r="O330" s="23"/>
      <c r="V330" s="382"/>
      <c r="W330" s="384"/>
      <c r="X330" s="382"/>
      <c r="Y330" s="382"/>
      <c r="Z330" s="382"/>
      <c r="AA330" s="382"/>
      <c r="AB330" s="382"/>
      <c r="AC330" s="385"/>
    </row>
    <row r="331" spans="2:29">
      <c r="B331" s="18"/>
      <c r="C331" s="164" t="s">
        <v>78</v>
      </c>
      <c r="D331" s="406"/>
      <c r="E331" s="165"/>
      <c r="F331" s="12">
        <v>1</v>
      </c>
      <c r="G331" s="13"/>
      <c r="H331" s="12">
        <v>2</v>
      </c>
      <c r="I331" s="360" t="s">
        <v>187</v>
      </c>
      <c r="J331" s="409"/>
      <c r="K331" s="409"/>
      <c r="L331" s="409"/>
      <c r="M331" s="409"/>
      <c r="N331" s="160"/>
      <c r="O331" s="23"/>
      <c r="V331" s="382"/>
      <c r="W331" s="384"/>
      <c r="X331" s="382"/>
      <c r="Y331" s="382"/>
      <c r="Z331" s="382"/>
      <c r="AA331" s="382"/>
      <c r="AB331" s="382"/>
      <c r="AC331" s="385"/>
    </row>
    <row r="332" spans="2:29">
      <c r="B332" s="18"/>
      <c r="C332" s="164" t="s">
        <v>59</v>
      </c>
      <c r="D332" s="406"/>
      <c r="E332" s="165"/>
      <c r="F332" s="12">
        <v>2</v>
      </c>
      <c r="G332" s="13"/>
      <c r="H332" s="12">
        <v>1</v>
      </c>
      <c r="I332" s="360" t="s">
        <v>188</v>
      </c>
      <c r="J332" s="409"/>
      <c r="K332" s="409"/>
      <c r="L332" s="409"/>
      <c r="M332" s="409"/>
      <c r="N332" s="160"/>
      <c r="O332" s="23"/>
      <c r="V332" s="382"/>
      <c r="W332" s="384"/>
      <c r="X332" s="382"/>
      <c r="Y332" s="382"/>
      <c r="Z332" s="382"/>
      <c r="AA332" s="382"/>
      <c r="AB332" s="382"/>
      <c r="AC332" s="385"/>
    </row>
    <row r="333" spans="2:29">
      <c r="B333" s="18"/>
      <c r="C333" s="166" t="s">
        <v>77</v>
      </c>
      <c r="D333" s="407"/>
      <c r="E333" s="167"/>
      <c r="F333" s="16">
        <v>3</v>
      </c>
      <c r="G333" s="17"/>
      <c r="H333" s="16">
        <v>0</v>
      </c>
      <c r="I333" s="361" t="s">
        <v>71</v>
      </c>
      <c r="J333" s="410"/>
      <c r="K333" s="410"/>
      <c r="L333" s="410"/>
      <c r="M333" s="410"/>
      <c r="N333" s="161"/>
      <c r="O333" s="23"/>
      <c r="V333" s="382"/>
      <c r="W333" s="384"/>
      <c r="X333" s="382"/>
      <c r="Y333" s="382"/>
      <c r="Z333" s="382"/>
      <c r="AA333" s="382"/>
      <c r="AB333" s="382"/>
      <c r="AC333" s="385"/>
    </row>
    <row r="334" spans="2:29">
      <c r="B334" s="18"/>
      <c r="C334" s="19"/>
      <c r="D334" s="19"/>
      <c r="E334" s="19"/>
      <c r="F334" s="19"/>
      <c r="G334" s="19"/>
      <c r="H334" s="20"/>
      <c r="I334" s="19"/>
      <c r="J334" s="19"/>
      <c r="K334" s="19"/>
      <c r="L334" s="19"/>
      <c r="M334" s="19"/>
      <c r="N334" s="19"/>
      <c r="O334" s="23"/>
      <c r="V334" s="382"/>
      <c r="W334" s="384"/>
      <c r="X334" s="382"/>
      <c r="Y334" s="382"/>
      <c r="Z334" s="382"/>
      <c r="AA334" s="382"/>
      <c r="AB334" s="382"/>
      <c r="AC334" s="385"/>
    </row>
    <row r="335" spans="2:29">
      <c r="B335" s="22" t="s">
        <v>371</v>
      </c>
      <c r="C335" s="9"/>
      <c r="D335" s="9"/>
      <c r="E335" s="19"/>
      <c r="F335" s="19"/>
      <c r="G335" s="19"/>
      <c r="H335" s="20"/>
      <c r="I335" s="19"/>
      <c r="J335" s="19"/>
      <c r="K335" s="19"/>
      <c r="L335" s="19"/>
      <c r="M335" s="19"/>
      <c r="N335" s="19"/>
      <c r="O335" s="21"/>
      <c r="V335" s="382"/>
      <c r="W335" s="384"/>
      <c r="X335" s="382"/>
      <c r="Y335" s="382"/>
      <c r="Z335" s="382"/>
      <c r="AA335" s="382"/>
      <c r="AB335" s="382"/>
      <c r="AC335" s="385"/>
    </row>
    <row r="336" spans="2:29">
      <c r="B336" s="180"/>
      <c r="C336" s="19" t="s">
        <v>88</v>
      </c>
      <c r="D336" s="19"/>
      <c r="E336" s="19"/>
      <c r="F336" s="24">
        <f>SUM(F337:F340)</f>
        <v>9</v>
      </c>
      <c r="G336" s="24" t="s">
        <v>62</v>
      </c>
      <c r="H336" s="24">
        <f>SUM(H337:H340)</f>
        <v>3</v>
      </c>
      <c r="I336" s="25" t="s">
        <v>14</v>
      </c>
      <c r="J336" s="19"/>
      <c r="K336" s="19"/>
      <c r="L336" s="19"/>
      <c r="M336" s="19"/>
      <c r="N336" s="19"/>
      <c r="O336" s="393">
        <v>45369</v>
      </c>
      <c r="V336" s="382"/>
      <c r="W336" s="384"/>
      <c r="X336" s="382"/>
      <c r="Y336" s="382"/>
      <c r="Z336" s="382"/>
      <c r="AA336" s="382"/>
      <c r="AB336" s="382"/>
      <c r="AC336" s="385"/>
    </row>
    <row r="337" spans="2:29">
      <c r="B337" s="18"/>
      <c r="C337" s="162" t="s">
        <v>64</v>
      </c>
      <c r="D337" s="405"/>
      <c r="E337" s="163"/>
      <c r="F337" s="14">
        <v>3</v>
      </c>
      <c r="G337" s="15"/>
      <c r="H337" s="14">
        <v>0</v>
      </c>
      <c r="I337" s="359" t="s">
        <v>24</v>
      </c>
      <c r="J337" s="408"/>
      <c r="K337" s="408"/>
      <c r="L337" s="408"/>
      <c r="M337" s="408"/>
      <c r="N337" s="159"/>
      <c r="O337" s="23"/>
      <c r="V337" s="383"/>
      <c r="W337" s="384"/>
      <c r="X337" s="382"/>
      <c r="Y337" s="383"/>
      <c r="Z337" s="382"/>
      <c r="AA337" s="383"/>
      <c r="AB337" s="382"/>
      <c r="AC337" s="385"/>
    </row>
    <row r="338" spans="2:29">
      <c r="B338" s="18"/>
      <c r="C338" s="164" t="s">
        <v>94</v>
      </c>
      <c r="D338" s="406"/>
      <c r="E338" s="165"/>
      <c r="F338" s="12">
        <v>1</v>
      </c>
      <c r="G338" s="13"/>
      <c r="H338" s="12">
        <v>2</v>
      </c>
      <c r="I338" s="360" t="s">
        <v>187</v>
      </c>
      <c r="J338" s="409"/>
      <c r="K338" s="409"/>
      <c r="L338" s="409"/>
      <c r="M338" s="409"/>
      <c r="N338" s="160"/>
      <c r="O338" s="23"/>
      <c r="V338" s="382"/>
      <c r="W338" s="384"/>
      <c r="X338" s="382"/>
      <c r="Y338" s="382"/>
      <c r="Z338" s="382"/>
      <c r="AA338" s="382"/>
      <c r="AB338" s="382"/>
      <c r="AC338" s="385"/>
    </row>
    <row r="339" spans="2:29">
      <c r="B339" s="18"/>
      <c r="C339" s="164" t="s">
        <v>13</v>
      </c>
      <c r="D339" s="406"/>
      <c r="E339" s="165"/>
      <c r="F339" s="12">
        <v>2</v>
      </c>
      <c r="G339" s="13"/>
      <c r="H339" s="12">
        <v>1</v>
      </c>
      <c r="I339" s="360" t="s">
        <v>188</v>
      </c>
      <c r="J339" s="409"/>
      <c r="K339" s="409"/>
      <c r="L339" s="409"/>
      <c r="M339" s="409"/>
      <c r="N339" s="160"/>
      <c r="O339" s="23"/>
      <c r="V339" s="382"/>
      <c r="W339" s="384"/>
      <c r="X339" s="382"/>
      <c r="Y339" s="382"/>
      <c r="Z339" s="382"/>
      <c r="AA339" s="382"/>
      <c r="AB339" s="382"/>
      <c r="AC339" s="385"/>
    </row>
    <row r="340" spans="2:29">
      <c r="B340" s="18"/>
      <c r="C340" s="166" t="s">
        <v>9</v>
      </c>
      <c r="D340" s="407"/>
      <c r="E340" s="167"/>
      <c r="F340" s="16">
        <v>3</v>
      </c>
      <c r="G340" s="17"/>
      <c r="H340" s="16">
        <v>0</v>
      </c>
      <c r="I340" s="361" t="s">
        <v>71</v>
      </c>
      <c r="J340" s="410"/>
      <c r="K340" s="410"/>
      <c r="L340" s="410"/>
      <c r="M340" s="410"/>
      <c r="N340" s="161"/>
      <c r="O340" s="23"/>
      <c r="V340" s="382"/>
      <c r="W340" s="384"/>
      <c r="X340" s="382"/>
      <c r="Y340" s="382"/>
      <c r="Z340" s="382"/>
      <c r="AA340" s="382"/>
      <c r="AB340" s="382"/>
      <c r="AC340" s="385"/>
    </row>
    <row r="341" spans="2:29">
      <c r="B341" s="180"/>
      <c r="C341" s="19" t="s">
        <v>223</v>
      </c>
      <c r="D341" s="19"/>
      <c r="E341" s="19"/>
      <c r="F341" s="24">
        <f>SUM(F342:F345)</f>
        <v>8</v>
      </c>
      <c r="G341" s="24" t="s">
        <v>62</v>
      </c>
      <c r="H341" s="24">
        <f>SUM(H342:H345)</f>
        <v>4</v>
      </c>
      <c r="I341" s="25" t="s">
        <v>173</v>
      </c>
      <c r="J341" s="19"/>
      <c r="K341" s="19"/>
      <c r="L341" s="19"/>
      <c r="M341" s="19"/>
      <c r="N341" s="19"/>
      <c r="O341" s="393">
        <v>45369</v>
      </c>
      <c r="V341" s="382"/>
      <c r="W341" s="384"/>
      <c r="X341" s="382"/>
      <c r="Y341" s="382"/>
      <c r="Z341" s="382"/>
      <c r="AA341" s="382"/>
      <c r="AB341" s="382"/>
      <c r="AC341" s="385"/>
    </row>
    <row r="342" spans="2:29">
      <c r="B342" s="18"/>
      <c r="C342" s="162" t="s">
        <v>8</v>
      </c>
      <c r="D342" s="405"/>
      <c r="E342" s="163"/>
      <c r="F342" s="14">
        <v>3</v>
      </c>
      <c r="G342" s="15"/>
      <c r="H342" s="14">
        <v>0</v>
      </c>
      <c r="I342" s="359" t="s">
        <v>51</v>
      </c>
      <c r="J342" s="408"/>
      <c r="K342" s="408"/>
      <c r="L342" s="408"/>
      <c r="M342" s="408"/>
      <c r="N342" s="159"/>
      <c r="O342" s="23"/>
      <c r="V342" s="382"/>
      <c r="W342" s="384"/>
      <c r="X342" s="382"/>
      <c r="Y342" s="382"/>
      <c r="Z342" s="382"/>
      <c r="AA342" s="382"/>
      <c r="AB342" s="382"/>
      <c r="AC342" s="385"/>
    </row>
    <row r="343" spans="2:29">
      <c r="B343" s="18"/>
      <c r="C343" s="164" t="s">
        <v>200</v>
      </c>
      <c r="D343" s="406"/>
      <c r="E343" s="165"/>
      <c r="F343" s="12">
        <v>3</v>
      </c>
      <c r="G343" s="13"/>
      <c r="H343" s="12">
        <v>0</v>
      </c>
      <c r="I343" s="360" t="s">
        <v>11</v>
      </c>
      <c r="J343" s="409"/>
      <c r="K343" s="409"/>
      <c r="L343" s="409"/>
      <c r="M343" s="409"/>
      <c r="N343" s="160"/>
      <c r="O343" s="23"/>
      <c r="V343" s="382"/>
      <c r="W343" s="384"/>
      <c r="X343" s="382"/>
      <c r="Y343" s="382"/>
      <c r="Z343" s="382"/>
      <c r="AA343" s="382"/>
      <c r="AB343" s="382"/>
      <c r="AC343" s="385"/>
    </row>
    <row r="344" spans="2:29">
      <c r="B344" s="18"/>
      <c r="C344" s="164" t="s">
        <v>73</v>
      </c>
      <c r="D344" s="406"/>
      <c r="E344" s="165"/>
      <c r="F344" s="12">
        <v>2</v>
      </c>
      <c r="G344" s="13"/>
      <c r="H344" s="12">
        <v>1</v>
      </c>
      <c r="I344" s="360" t="s">
        <v>12</v>
      </c>
      <c r="J344" s="409"/>
      <c r="K344" s="409"/>
      <c r="L344" s="409"/>
      <c r="M344" s="409"/>
      <c r="N344" s="160"/>
      <c r="O344" s="23"/>
      <c r="V344" s="382"/>
      <c r="W344" s="384"/>
      <c r="X344" s="382"/>
      <c r="Y344" s="382"/>
      <c r="Z344" s="382"/>
      <c r="AA344" s="382"/>
      <c r="AB344" s="382"/>
      <c r="AC344" s="385"/>
    </row>
    <row r="345" spans="2:29">
      <c r="B345" s="18"/>
      <c r="C345" s="166" t="s">
        <v>201</v>
      </c>
      <c r="D345" s="407"/>
      <c r="E345" s="167"/>
      <c r="F345" s="16">
        <v>0</v>
      </c>
      <c r="G345" s="17"/>
      <c r="H345" s="16">
        <v>3</v>
      </c>
      <c r="I345" s="361" t="s">
        <v>61</v>
      </c>
      <c r="J345" s="410"/>
      <c r="K345" s="410"/>
      <c r="L345" s="410"/>
      <c r="M345" s="410"/>
      <c r="N345" s="161"/>
      <c r="O345" s="23"/>
      <c r="V345" s="382"/>
      <c r="W345" s="384"/>
      <c r="X345" s="382"/>
      <c r="Y345" s="382"/>
      <c r="Z345" s="382"/>
      <c r="AA345" s="382"/>
      <c r="AB345" s="382"/>
      <c r="AC345" s="385"/>
    </row>
    <row r="346" spans="2:29">
      <c r="B346" s="180"/>
      <c r="C346" s="19" t="s">
        <v>76</v>
      </c>
      <c r="D346" s="19"/>
      <c r="E346" s="19"/>
      <c r="F346" s="24">
        <f>SUM(F347:F350)</f>
        <v>10</v>
      </c>
      <c r="G346" s="24" t="s">
        <v>62</v>
      </c>
      <c r="H346" s="24">
        <f>SUM(H347:H350)</f>
        <v>2</v>
      </c>
      <c r="I346" s="25" t="s">
        <v>133</v>
      </c>
      <c r="J346" s="19"/>
      <c r="K346" s="19"/>
      <c r="L346" s="19"/>
      <c r="M346" s="19"/>
      <c r="N346" s="19"/>
      <c r="O346" s="393">
        <v>45369</v>
      </c>
      <c r="V346" s="382"/>
      <c r="W346" s="384"/>
      <c r="X346" s="382"/>
      <c r="Y346" s="382"/>
      <c r="Z346" s="382"/>
      <c r="AA346" s="382"/>
      <c r="AB346" s="382"/>
      <c r="AC346" s="385"/>
    </row>
    <row r="347" spans="2:29">
      <c r="B347" s="18"/>
      <c r="C347" s="162" t="s">
        <v>7</v>
      </c>
      <c r="D347" s="405"/>
      <c r="E347" s="163"/>
      <c r="F347" s="14">
        <v>2</v>
      </c>
      <c r="G347" s="15"/>
      <c r="H347" s="14">
        <v>1</v>
      </c>
      <c r="I347" s="359" t="s">
        <v>77</v>
      </c>
      <c r="J347" s="408"/>
      <c r="K347" s="408"/>
      <c r="L347" s="408"/>
      <c r="M347" s="408"/>
      <c r="N347" s="159"/>
      <c r="O347" s="23"/>
      <c r="V347" s="382"/>
      <c r="W347" s="384"/>
      <c r="X347" s="382"/>
      <c r="Y347" s="382"/>
      <c r="Z347" s="382"/>
      <c r="AA347" s="382"/>
      <c r="AB347" s="382"/>
      <c r="AC347" s="385"/>
    </row>
    <row r="348" spans="2:29">
      <c r="B348" s="18"/>
      <c r="C348" s="164" t="s">
        <v>60</v>
      </c>
      <c r="D348" s="406"/>
      <c r="E348" s="165"/>
      <c r="F348" s="12">
        <v>2</v>
      </c>
      <c r="G348" s="13"/>
      <c r="H348" s="12">
        <v>1</v>
      </c>
      <c r="I348" s="360" t="s">
        <v>59</v>
      </c>
      <c r="J348" s="409"/>
      <c r="K348" s="409"/>
      <c r="L348" s="409"/>
      <c r="M348" s="409"/>
      <c r="N348" s="160"/>
      <c r="O348" s="23"/>
      <c r="V348" s="382"/>
      <c r="W348" s="384"/>
      <c r="X348" s="382"/>
      <c r="Y348" s="382"/>
      <c r="Z348" s="382"/>
      <c r="AA348" s="382"/>
      <c r="AB348" s="382"/>
      <c r="AC348" s="385"/>
    </row>
    <row r="349" spans="2:29">
      <c r="B349" s="18"/>
      <c r="C349" s="164" t="s">
        <v>53</v>
      </c>
      <c r="D349" s="406"/>
      <c r="E349" s="165"/>
      <c r="F349" s="12">
        <v>3</v>
      </c>
      <c r="G349" s="13"/>
      <c r="H349" s="12">
        <v>0</v>
      </c>
      <c r="I349" s="360" t="s">
        <v>56</v>
      </c>
      <c r="J349" s="409"/>
      <c r="K349" s="409"/>
      <c r="L349" s="409"/>
      <c r="M349" s="409"/>
      <c r="N349" s="160"/>
      <c r="O349" s="23"/>
      <c r="V349" s="382"/>
      <c r="W349" s="384"/>
      <c r="X349" s="382"/>
      <c r="Y349" s="382"/>
      <c r="Z349" s="382"/>
      <c r="AA349" s="382"/>
      <c r="AB349" s="382"/>
      <c r="AC349" s="385"/>
    </row>
    <row r="350" spans="2:29">
      <c r="B350" s="18"/>
      <c r="C350" s="166" t="s">
        <v>10</v>
      </c>
      <c r="D350" s="407"/>
      <c r="E350" s="167"/>
      <c r="F350" s="16">
        <v>3</v>
      </c>
      <c r="G350" s="17"/>
      <c r="H350" s="16">
        <v>0</v>
      </c>
      <c r="I350" s="361" t="s">
        <v>78</v>
      </c>
      <c r="J350" s="410"/>
      <c r="K350" s="410"/>
      <c r="L350" s="410"/>
      <c r="M350" s="410"/>
      <c r="N350" s="161"/>
      <c r="O350" s="23"/>
      <c r="V350" s="383"/>
      <c r="W350" s="384"/>
      <c r="X350" s="382"/>
      <c r="Y350" s="383"/>
      <c r="Z350" s="382"/>
      <c r="AA350" s="383"/>
      <c r="AB350" s="382"/>
      <c r="AC350" s="385"/>
    </row>
    <row r="351" spans="2:29">
      <c r="B351" s="26"/>
      <c r="C351" s="452"/>
      <c r="D351" s="452"/>
      <c r="E351" s="452"/>
      <c r="F351" s="452"/>
      <c r="G351" s="452"/>
      <c r="H351" s="453"/>
      <c r="I351" s="452"/>
      <c r="J351" s="452"/>
      <c r="K351" s="452"/>
      <c r="L351" s="452"/>
      <c r="M351" s="452"/>
      <c r="N351" s="452"/>
      <c r="O351" s="260"/>
      <c r="V351" s="382"/>
      <c r="W351" s="384"/>
      <c r="X351" s="382"/>
      <c r="Y351" s="382"/>
      <c r="Z351" s="382"/>
      <c r="AA351" s="382"/>
      <c r="AB351" s="382"/>
      <c r="AC351" s="385"/>
    </row>
    <row r="352" spans="2:29">
      <c r="V352" s="382"/>
      <c r="W352" s="384"/>
      <c r="X352" s="382"/>
      <c r="Y352" s="382"/>
      <c r="Z352" s="382"/>
      <c r="AA352" s="382"/>
      <c r="AB352" s="382"/>
      <c r="AC352" s="385"/>
    </row>
    <row r="353" spans="22:29">
      <c r="V353" s="383"/>
      <c r="W353" s="381"/>
      <c r="X353" s="382"/>
      <c r="Y353" s="383"/>
      <c r="Z353" s="382"/>
      <c r="AA353" s="383"/>
      <c r="AB353" s="382"/>
      <c r="AC353" s="385"/>
    </row>
    <row r="354" spans="22:29">
      <c r="V354" s="382"/>
      <c r="W354" s="384"/>
      <c r="X354" s="382"/>
      <c r="Y354" s="382"/>
      <c r="Z354" s="382"/>
      <c r="AA354" s="382"/>
      <c r="AB354" s="382"/>
      <c r="AC354" s="385"/>
    </row>
    <row r="355" spans="22:29">
      <c r="V355" s="382"/>
      <c r="W355" s="384"/>
      <c r="X355" s="382"/>
      <c r="Y355" s="382"/>
      <c r="Z355" s="382"/>
      <c r="AA355" s="382"/>
      <c r="AB355" s="382"/>
      <c r="AC355" s="385"/>
    </row>
    <row r="356" spans="22:29">
      <c r="V356" s="382"/>
      <c r="W356" s="384"/>
      <c r="X356" s="382"/>
      <c r="Y356" s="382"/>
      <c r="Z356" s="382"/>
      <c r="AA356" s="382"/>
      <c r="AB356" s="382"/>
      <c r="AC356" s="385"/>
    </row>
    <row r="357" spans="22:29">
      <c r="V357" s="382"/>
      <c r="W357" s="384"/>
      <c r="X357" s="382"/>
      <c r="Y357" s="382"/>
      <c r="Z357" s="382"/>
      <c r="AA357" s="382"/>
      <c r="AB357" s="382"/>
      <c r="AC357" s="385"/>
    </row>
    <row r="358" spans="22:29">
      <c r="V358" s="382"/>
      <c r="W358" s="384"/>
      <c r="X358" s="382"/>
      <c r="Y358" s="382"/>
      <c r="Z358" s="382"/>
      <c r="AA358" s="382"/>
      <c r="AB358" s="382"/>
      <c r="AC358" s="385"/>
    </row>
    <row r="359" spans="22:29">
      <c r="V359" s="382"/>
      <c r="W359" s="384"/>
      <c r="X359" s="382"/>
      <c r="Y359" s="382"/>
      <c r="Z359" s="382"/>
      <c r="AA359" s="382"/>
      <c r="AB359" s="382"/>
      <c r="AC359" s="385"/>
    </row>
    <row r="360" spans="22:29">
      <c r="V360" s="382"/>
      <c r="W360" s="384"/>
      <c r="X360" s="382"/>
      <c r="Y360" s="382"/>
      <c r="Z360" s="382"/>
      <c r="AA360" s="382"/>
      <c r="AB360" s="382"/>
      <c r="AC360" s="385"/>
    </row>
    <row r="361" spans="22:29">
      <c r="V361" s="382"/>
      <c r="W361" s="384"/>
      <c r="X361" s="382"/>
      <c r="Y361" s="382"/>
      <c r="Z361" s="382"/>
      <c r="AA361" s="382"/>
      <c r="AB361" s="382"/>
      <c r="AC361" s="385"/>
    </row>
    <row r="362" spans="22:29">
      <c r="V362" s="382"/>
      <c r="W362" s="384"/>
      <c r="X362" s="382"/>
      <c r="Y362" s="382"/>
      <c r="Z362" s="382"/>
      <c r="AA362" s="382"/>
      <c r="AB362" s="382"/>
      <c r="AC362" s="385"/>
    </row>
    <row r="363" spans="22:29">
      <c r="V363" s="382"/>
      <c r="W363" s="384"/>
      <c r="X363" s="382"/>
      <c r="Y363" s="382"/>
      <c r="Z363" s="382"/>
      <c r="AA363" s="382"/>
      <c r="AB363" s="382"/>
      <c r="AC363" s="385"/>
    </row>
    <row r="364" spans="22:29">
      <c r="V364" s="383"/>
      <c r="W364" s="384"/>
      <c r="X364" s="382"/>
      <c r="Y364" s="383"/>
      <c r="Z364" s="382"/>
      <c r="AA364" s="383"/>
      <c r="AB364" s="382"/>
      <c r="AC364" s="385"/>
    </row>
    <row r="365" spans="22:29">
      <c r="V365" s="382"/>
      <c r="W365" s="384"/>
      <c r="X365" s="382"/>
      <c r="Y365" s="382"/>
      <c r="Z365" s="382"/>
      <c r="AA365" s="382"/>
      <c r="AB365" s="382"/>
      <c r="AC365" s="385"/>
    </row>
    <row r="366" spans="22:29">
      <c r="V366" s="382"/>
      <c r="W366" s="384"/>
      <c r="X366" s="382"/>
      <c r="Y366" s="382"/>
      <c r="Z366" s="382"/>
      <c r="AA366" s="382"/>
      <c r="AB366" s="382"/>
      <c r="AC366" s="385"/>
    </row>
    <row r="367" spans="22:29">
      <c r="V367" s="383"/>
      <c r="W367" s="381"/>
      <c r="X367" s="382"/>
      <c r="Y367" s="383"/>
      <c r="Z367" s="382"/>
      <c r="AA367" s="383"/>
      <c r="AB367" s="382"/>
      <c r="AC367" s="385"/>
    </row>
    <row r="368" spans="22:29">
      <c r="V368" s="382"/>
      <c r="W368" s="384"/>
      <c r="X368" s="382"/>
      <c r="Y368" s="382"/>
      <c r="Z368" s="382"/>
      <c r="AA368" s="382"/>
      <c r="AB368" s="382"/>
      <c r="AC368" s="385"/>
    </row>
    <row r="369" spans="22:29">
      <c r="V369" s="382"/>
      <c r="W369" s="384"/>
      <c r="X369" s="382"/>
      <c r="Y369" s="382"/>
      <c r="Z369" s="382"/>
      <c r="AA369" s="382"/>
      <c r="AB369" s="382"/>
      <c r="AC369" s="385"/>
    </row>
    <row r="370" spans="22:29">
      <c r="V370" s="382"/>
      <c r="W370" s="384"/>
      <c r="X370" s="382"/>
      <c r="Y370" s="382"/>
      <c r="Z370" s="382"/>
      <c r="AA370" s="382"/>
      <c r="AB370" s="382"/>
      <c r="AC370" s="385"/>
    </row>
    <row r="371" spans="22:29">
      <c r="V371" s="382"/>
      <c r="W371" s="384"/>
      <c r="X371" s="382"/>
      <c r="Y371" s="382"/>
      <c r="Z371" s="382"/>
      <c r="AA371" s="382"/>
      <c r="AB371" s="382"/>
      <c r="AC371" s="385"/>
    </row>
    <row r="372" spans="22:29">
      <c r="V372" s="382"/>
      <c r="W372" s="384"/>
      <c r="X372" s="382"/>
      <c r="Y372" s="382"/>
      <c r="Z372" s="382"/>
      <c r="AA372" s="382"/>
      <c r="AB372" s="382"/>
      <c r="AC372" s="385"/>
    </row>
    <row r="373" spans="22:29">
      <c r="V373" s="382"/>
      <c r="W373" s="384"/>
      <c r="X373" s="382"/>
      <c r="Y373" s="382"/>
      <c r="Z373" s="382"/>
      <c r="AA373" s="382"/>
      <c r="AB373" s="382"/>
      <c r="AC373" s="385"/>
    </row>
    <row r="374" spans="22:29">
      <c r="V374" s="382"/>
      <c r="W374" s="384"/>
      <c r="X374" s="382"/>
      <c r="Y374" s="382"/>
      <c r="Z374" s="382"/>
      <c r="AA374" s="382"/>
      <c r="AB374" s="382"/>
      <c r="AC374" s="385"/>
    </row>
    <row r="375" spans="22:29">
      <c r="V375" s="382"/>
      <c r="W375" s="384"/>
      <c r="X375" s="382"/>
      <c r="Y375" s="382"/>
      <c r="Z375" s="382"/>
      <c r="AA375" s="382"/>
      <c r="AB375" s="382"/>
      <c r="AC375" s="385"/>
    </row>
    <row r="376" spans="22:29">
      <c r="V376" s="382"/>
      <c r="W376" s="384"/>
      <c r="X376" s="382"/>
      <c r="Y376" s="382"/>
      <c r="Z376" s="382"/>
      <c r="AA376" s="382"/>
      <c r="AB376" s="382"/>
      <c r="AC376" s="385"/>
    </row>
    <row r="377" spans="22:29">
      <c r="V377" s="382"/>
      <c r="W377" s="384"/>
      <c r="X377" s="382"/>
      <c r="Y377" s="382"/>
      <c r="Z377" s="382"/>
      <c r="AA377" s="382"/>
      <c r="AB377" s="382"/>
      <c r="AC377" s="385"/>
    </row>
    <row r="378" spans="22:29">
      <c r="V378" s="382"/>
      <c r="W378" s="384"/>
      <c r="X378" s="382"/>
      <c r="Y378" s="382"/>
      <c r="Z378" s="382"/>
      <c r="AA378" s="382"/>
      <c r="AB378" s="382"/>
      <c r="AC378" s="385"/>
    </row>
    <row r="379" spans="22:29">
      <c r="V379" s="383"/>
      <c r="W379" s="384"/>
      <c r="X379" s="382"/>
      <c r="Y379" s="383"/>
      <c r="Z379" s="382"/>
      <c r="AA379" s="383"/>
      <c r="AB379" s="382"/>
      <c r="AC379" s="385"/>
    </row>
    <row r="380" spans="22:29">
      <c r="V380" s="382"/>
      <c r="W380" s="384"/>
      <c r="X380" s="382"/>
      <c r="Y380" s="382"/>
      <c r="Z380" s="382"/>
      <c r="AA380" s="382"/>
      <c r="AB380" s="382"/>
      <c r="AC380" s="385"/>
    </row>
    <row r="381" spans="22:29">
      <c r="V381" s="382"/>
      <c r="W381" s="384"/>
      <c r="X381" s="382"/>
      <c r="Y381" s="382"/>
      <c r="Z381" s="382"/>
      <c r="AA381" s="382"/>
      <c r="AB381" s="382"/>
      <c r="AC381" s="385"/>
    </row>
    <row r="382" spans="22:29">
      <c r="V382" s="383"/>
      <c r="W382" s="381"/>
      <c r="X382" s="382"/>
      <c r="Y382" s="383"/>
      <c r="Z382" s="382"/>
      <c r="AA382" s="383"/>
      <c r="AB382" s="382"/>
      <c r="AC382" s="385"/>
    </row>
    <row r="383" spans="22:29">
      <c r="V383" s="382"/>
      <c r="W383" s="384"/>
      <c r="X383" s="382"/>
      <c r="Y383" s="382"/>
      <c r="Z383" s="382"/>
      <c r="AA383" s="382"/>
      <c r="AB383" s="382"/>
      <c r="AC383" s="385"/>
    </row>
    <row r="384" spans="22:29">
      <c r="V384" s="382"/>
      <c r="W384" s="384"/>
      <c r="X384" s="382"/>
      <c r="Y384" s="382"/>
      <c r="Z384" s="382"/>
      <c r="AA384" s="382"/>
      <c r="AB384" s="382"/>
      <c r="AC384" s="385"/>
    </row>
    <row r="385" spans="22:29">
      <c r="V385" s="382"/>
      <c r="W385" s="384"/>
      <c r="X385" s="382"/>
      <c r="Y385" s="382"/>
      <c r="Z385" s="382"/>
      <c r="AA385" s="382"/>
      <c r="AB385" s="382"/>
      <c r="AC385" s="385"/>
    </row>
    <row r="386" spans="22:29">
      <c r="V386" s="382"/>
      <c r="W386" s="384"/>
      <c r="X386" s="382"/>
      <c r="Y386" s="382"/>
      <c r="Z386" s="382"/>
      <c r="AA386" s="382"/>
      <c r="AB386" s="382"/>
      <c r="AC386" s="385"/>
    </row>
    <row r="387" spans="22:29">
      <c r="V387" s="383"/>
      <c r="W387" s="381"/>
      <c r="X387" s="382"/>
      <c r="Y387" s="383"/>
      <c r="Z387" s="382"/>
      <c r="AA387" s="383"/>
      <c r="AB387" s="382"/>
      <c r="AC387" s="385"/>
    </row>
    <row r="388" spans="22:29">
      <c r="V388" s="382"/>
      <c r="W388" s="384"/>
      <c r="X388" s="382"/>
      <c r="Y388" s="382"/>
      <c r="Z388" s="382"/>
      <c r="AA388" s="382"/>
      <c r="AB388" s="382"/>
      <c r="AC388" s="385"/>
    </row>
    <row r="389" spans="22:29">
      <c r="V389" s="382"/>
      <c r="W389" s="384"/>
      <c r="X389" s="382"/>
      <c r="Y389" s="382"/>
      <c r="Z389" s="382"/>
      <c r="AA389" s="382"/>
      <c r="AB389" s="382"/>
      <c r="AC389" s="385"/>
    </row>
    <row r="390" spans="22:29">
      <c r="V390" s="382"/>
      <c r="W390" s="384"/>
      <c r="X390" s="382"/>
      <c r="Y390" s="382"/>
      <c r="Z390" s="382"/>
      <c r="AA390" s="382"/>
      <c r="AB390" s="382"/>
      <c r="AC390" s="385"/>
    </row>
    <row r="391" spans="22:29">
      <c r="V391" s="382"/>
      <c r="W391" s="384"/>
      <c r="X391" s="382"/>
      <c r="Y391" s="382"/>
      <c r="Z391" s="382"/>
      <c r="AA391" s="382"/>
      <c r="AB391" s="382"/>
      <c r="AC391" s="385"/>
    </row>
    <row r="392" spans="22:29">
      <c r="V392" s="382"/>
      <c r="W392" s="384"/>
      <c r="X392" s="382"/>
      <c r="Y392" s="382"/>
      <c r="Z392" s="382"/>
      <c r="AA392" s="382"/>
      <c r="AB392" s="382"/>
      <c r="AC392" s="385"/>
    </row>
    <row r="393" spans="22:29">
      <c r="V393" s="383"/>
      <c r="W393" s="384"/>
      <c r="X393" s="382"/>
      <c r="Y393" s="383"/>
      <c r="Z393" s="382"/>
      <c r="AA393" s="383"/>
      <c r="AB393" s="382"/>
      <c r="AC393" s="385"/>
    </row>
    <row r="394" spans="22:29">
      <c r="V394" s="382"/>
      <c r="W394" s="384"/>
      <c r="X394" s="382"/>
      <c r="Y394" s="382"/>
      <c r="Z394" s="382"/>
      <c r="AA394" s="382"/>
      <c r="AB394" s="382"/>
      <c r="AC394" s="385"/>
    </row>
    <row r="395" spans="22:29">
      <c r="V395" s="382"/>
      <c r="W395" s="384"/>
      <c r="X395" s="382"/>
      <c r="Y395" s="382"/>
      <c r="Z395" s="382"/>
      <c r="AA395" s="382"/>
      <c r="AB395" s="382"/>
      <c r="AC395" s="385"/>
    </row>
    <row r="396" spans="22:29">
      <c r="V396" s="383"/>
      <c r="W396" s="381"/>
      <c r="X396" s="382"/>
      <c r="Y396" s="383"/>
      <c r="Z396" s="382"/>
      <c r="AA396" s="383"/>
      <c r="AB396" s="382"/>
      <c r="AC396" s="385"/>
    </row>
    <row r="397" spans="22:29">
      <c r="V397" s="382"/>
      <c r="W397" s="384"/>
      <c r="X397" s="382"/>
      <c r="Y397" s="382"/>
      <c r="Z397" s="382"/>
      <c r="AA397" s="382"/>
      <c r="AB397" s="382"/>
      <c r="AC397" s="385"/>
    </row>
    <row r="398" spans="22:29">
      <c r="V398" s="382"/>
      <c r="W398" s="384"/>
      <c r="X398" s="382"/>
      <c r="Y398" s="382"/>
      <c r="Z398" s="382"/>
      <c r="AA398" s="382"/>
      <c r="AB398" s="382"/>
      <c r="AC398" s="385"/>
    </row>
    <row r="399" spans="22:29">
      <c r="V399" s="382"/>
      <c r="W399" s="384"/>
      <c r="X399" s="382"/>
      <c r="Y399" s="382"/>
      <c r="Z399" s="382"/>
      <c r="AA399" s="382"/>
      <c r="AB399" s="382"/>
      <c r="AC399" s="385"/>
    </row>
    <row r="400" spans="22:29">
      <c r="V400" s="382"/>
      <c r="W400" s="384"/>
      <c r="X400" s="382"/>
      <c r="Y400" s="382"/>
      <c r="Z400" s="382"/>
      <c r="AA400" s="382"/>
      <c r="AB400" s="382"/>
      <c r="AC400" s="385"/>
    </row>
    <row r="401" spans="22:29">
      <c r="V401" s="383"/>
      <c r="W401" s="381"/>
      <c r="X401" s="382"/>
      <c r="Y401" s="383"/>
      <c r="Z401" s="382"/>
      <c r="AA401" s="383"/>
      <c r="AB401" s="382"/>
      <c r="AC401" s="385"/>
    </row>
    <row r="402" spans="22:29">
      <c r="V402" s="382"/>
      <c r="W402" s="384"/>
      <c r="X402" s="382"/>
      <c r="Y402" s="382"/>
      <c r="Z402" s="382"/>
      <c r="AA402" s="382"/>
      <c r="AB402" s="382"/>
      <c r="AC402" s="385"/>
    </row>
    <row r="403" spans="22:29">
      <c r="V403" s="382"/>
      <c r="W403" s="384"/>
      <c r="X403" s="382"/>
      <c r="Y403" s="382"/>
      <c r="Z403" s="382"/>
      <c r="AA403" s="382"/>
      <c r="AB403" s="382"/>
      <c r="AC403" s="385"/>
    </row>
    <row r="404" spans="22:29">
      <c r="V404" s="382"/>
      <c r="W404" s="384"/>
      <c r="X404" s="382"/>
      <c r="Y404" s="382"/>
      <c r="Z404" s="382"/>
      <c r="AA404" s="382"/>
      <c r="AB404" s="382"/>
      <c r="AC404" s="385"/>
    </row>
    <row r="405" spans="22:29">
      <c r="V405" s="382"/>
      <c r="W405" s="384"/>
      <c r="X405" s="382"/>
      <c r="Y405" s="382"/>
      <c r="Z405" s="382"/>
      <c r="AA405" s="382"/>
      <c r="AB405" s="382"/>
      <c r="AC405" s="385"/>
    </row>
    <row r="406" spans="22:29">
      <c r="V406" s="382"/>
      <c r="W406" s="384"/>
      <c r="X406" s="382"/>
      <c r="Y406" s="382"/>
      <c r="Z406" s="382"/>
      <c r="AA406" s="382"/>
      <c r="AB406" s="382"/>
      <c r="AC406" s="385"/>
    </row>
    <row r="407" spans="22:29">
      <c r="V407" s="382"/>
      <c r="W407" s="384"/>
      <c r="X407" s="382"/>
      <c r="Y407" s="382"/>
      <c r="Z407" s="382"/>
      <c r="AA407" s="382"/>
      <c r="AB407" s="382"/>
      <c r="AC407" s="385"/>
    </row>
    <row r="408" spans="22:29">
      <c r="V408" s="382"/>
      <c r="W408" s="384"/>
      <c r="X408" s="382"/>
      <c r="Y408" s="382"/>
      <c r="Z408" s="382"/>
      <c r="AA408" s="382"/>
      <c r="AB408" s="382"/>
      <c r="AC408" s="385"/>
    </row>
    <row r="409" spans="22:29">
      <c r="V409" s="382"/>
      <c r="W409" s="384"/>
      <c r="X409" s="382"/>
      <c r="Y409" s="382"/>
      <c r="Z409" s="382"/>
      <c r="AA409" s="382"/>
      <c r="AB409" s="382"/>
      <c r="AC409" s="385"/>
    </row>
    <row r="410" spans="22:29">
      <c r="V410" s="383"/>
      <c r="W410" s="384"/>
      <c r="X410" s="382"/>
      <c r="Y410" s="383"/>
      <c r="Z410" s="382"/>
      <c r="AA410" s="383"/>
      <c r="AB410" s="382"/>
      <c r="AC410" s="385"/>
    </row>
    <row r="411" spans="22:29">
      <c r="V411" s="382"/>
      <c r="W411" s="384"/>
      <c r="X411" s="382"/>
      <c r="Y411" s="382"/>
      <c r="Z411" s="382"/>
      <c r="AA411" s="382"/>
      <c r="AB411" s="382"/>
      <c r="AC411" s="385"/>
    </row>
    <row r="412" spans="22:29">
      <c r="V412" s="382"/>
      <c r="W412" s="384"/>
      <c r="X412" s="382"/>
      <c r="Y412" s="382"/>
      <c r="Z412" s="382"/>
      <c r="AA412" s="382"/>
      <c r="AB412" s="382"/>
      <c r="AC412" s="385"/>
    </row>
    <row r="413" spans="22:29">
      <c r="V413" s="383"/>
      <c r="W413" s="381"/>
      <c r="X413" s="382"/>
      <c r="Y413" s="383"/>
      <c r="Z413" s="382"/>
      <c r="AA413" s="383"/>
      <c r="AB413" s="382"/>
      <c r="AC413" s="385"/>
    </row>
    <row r="414" spans="22:29">
      <c r="V414" s="382"/>
      <c r="W414" s="384"/>
      <c r="X414" s="382"/>
      <c r="Y414" s="382"/>
      <c r="Z414" s="382"/>
      <c r="AA414" s="382"/>
      <c r="AB414" s="382"/>
      <c r="AC414" s="385"/>
    </row>
    <row r="415" spans="22:29">
      <c r="V415" s="382"/>
      <c r="W415" s="384"/>
      <c r="X415" s="382"/>
      <c r="Y415" s="382"/>
      <c r="Z415" s="382"/>
      <c r="AA415" s="382"/>
      <c r="AB415" s="382"/>
      <c r="AC415" s="385"/>
    </row>
    <row r="416" spans="22:29">
      <c r="V416" s="383"/>
      <c r="W416" s="381"/>
      <c r="X416" s="382"/>
      <c r="Y416" s="383"/>
      <c r="Z416" s="382"/>
      <c r="AA416" s="383"/>
      <c r="AB416" s="382"/>
      <c r="AC416" s="385"/>
    </row>
    <row r="417" spans="22:29">
      <c r="V417" s="382"/>
      <c r="W417" s="384"/>
      <c r="X417" s="382"/>
      <c r="Y417" s="382"/>
      <c r="Z417" s="382"/>
      <c r="AA417" s="382"/>
      <c r="AB417" s="382"/>
      <c r="AC417" s="385"/>
    </row>
    <row r="418" spans="22:29">
      <c r="V418" s="382"/>
      <c r="W418" s="384"/>
      <c r="X418" s="382"/>
      <c r="Y418" s="382"/>
      <c r="Z418" s="382"/>
      <c r="AA418" s="382"/>
      <c r="AB418" s="382"/>
      <c r="AC418" s="385"/>
    </row>
    <row r="419" spans="22:29">
      <c r="V419" s="382"/>
      <c r="W419" s="384"/>
      <c r="X419" s="382"/>
      <c r="Y419" s="382"/>
      <c r="Z419" s="382"/>
      <c r="AA419" s="382"/>
      <c r="AB419" s="382"/>
      <c r="AC419" s="385"/>
    </row>
    <row r="420" spans="22:29">
      <c r="V420" s="382"/>
      <c r="W420" s="384"/>
      <c r="X420" s="382"/>
      <c r="Y420" s="382"/>
      <c r="Z420" s="382"/>
      <c r="AA420" s="382"/>
      <c r="AB420" s="382"/>
      <c r="AC420" s="385"/>
    </row>
    <row r="421" spans="22:29">
      <c r="V421" s="383"/>
      <c r="W421" s="381"/>
      <c r="X421" s="382"/>
      <c r="Y421" s="383"/>
      <c r="Z421" s="382"/>
      <c r="AA421" s="383"/>
      <c r="AB421" s="382"/>
      <c r="AC421" s="385"/>
    </row>
    <row r="422" spans="22:29">
      <c r="V422" s="382"/>
      <c r="W422" s="384"/>
      <c r="X422" s="382"/>
      <c r="Y422" s="382"/>
      <c r="Z422" s="382"/>
      <c r="AA422" s="382"/>
      <c r="AB422" s="382"/>
      <c r="AC422" s="385"/>
    </row>
    <row r="423" spans="22:29">
      <c r="V423" s="382"/>
      <c r="W423" s="384"/>
      <c r="X423" s="382"/>
      <c r="Y423" s="382"/>
      <c r="Z423" s="382"/>
      <c r="AA423" s="382"/>
      <c r="AB423" s="382"/>
      <c r="AC423" s="385"/>
    </row>
    <row r="424" spans="22:29">
      <c r="V424" s="382"/>
      <c r="W424" s="384"/>
      <c r="X424" s="382"/>
      <c r="Y424" s="382"/>
      <c r="Z424" s="382"/>
      <c r="AA424" s="382"/>
      <c r="AB424" s="382"/>
      <c r="AC424" s="385"/>
    </row>
    <row r="425" spans="22:29">
      <c r="V425" s="382"/>
      <c r="W425" s="384"/>
      <c r="X425" s="382"/>
      <c r="Y425" s="382"/>
      <c r="Z425" s="382"/>
      <c r="AA425" s="382"/>
      <c r="AB425" s="382"/>
      <c r="AC425" s="385"/>
    </row>
    <row r="426" spans="22:29">
      <c r="V426" s="382"/>
      <c r="W426" s="384"/>
      <c r="X426" s="382"/>
      <c r="Y426" s="382"/>
      <c r="Z426" s="382"/>
      <c r="AA426" s="382"/>
      <c r="AB426" s="382"/>
      <c r="AC426" s="385"/>
    </row>
    <row r="427" spans="22:29">
      <c r="V427" s="382"/>
      <c r="W427" s="384"/>
      <c r="X427" s="382"/>
      <c r="Y427" s="382"/>
      <c r="Z427" s="382"/>
      <c r="AA427" s="382"/>
      <c r="AB427" s="382"/>
      <c r="AC427" s="385"/>
    </row>
    <row r="428" spans="22:29">
      <c r="V428" s="382"/>
      <c r="W428" s="384"/>
      <c r="X428" s="382"/>
      <c r="Y428" s="382"/>
      <c r="Z428" s="382"/>
      <c r="AA428" s="382"/>
      <c r="AB428" s="382"/>
      <c r="AC428" s="385"/>
    </row>
    <row r="429" spans="22:29">
      <c r="V429" s="382"/>
      <c r="W429" s="384"/>
      <c r="X429" s="382"/>
      <c r="Y429" s="382"/>
      <c r="Z429" s="382"/>
      <c r="AA429" s="382"/>
      <c r="AB429" s="382"/>
      <c r="AC429" s="385"/>
    </row>
    <row r="430" spans="22:29">
      <c r="V430" s="383"/>
      <c r="W430" s="384"/>
      <c r="X430" s="382"/>
      <c r="Y430" s="383"/>
      <c r="Z430" s="382"/>
      <c r="AA430" s="383"/>
      <c r="AB430" s="382"/>
      <c r="AC430" s="385"/>
    </row>
    <row r="431" spans="22:29">
      <c r="V431" s="382"/>
      <c r="W431" s="384"/>
      <c r="X431" s="382"/>
      <c r="Y431" s="382"/>
      <c r="Z431" s="382"/>
      <c r="AA431" s="382"/>
      <c r="AB431" s="382"/>
      <c r="AC431" s="385"/>
    </row>
    <row r="432" spans="22:29">
      <c r="V432" s="382"/>
      <c r="W432" s="384"/>
      <c r="X432" s="382"/>
      <c r="Y432" s="382"/>
      <c r="Z432" s="382"/>
      <c r="AA432" s="382"/>
      <c r="AB432" s="382"/>
      <c r="AC432" s="385"/>
    </row>
    <row r="433" spans="22:29">
      <c r="V433" s="383"/>
      <c r="W433" s="381"/>
      <c r="X433" s="382"/>
      <c r="Y433" s="383"/>
      <c r="Z433" s="382"/>
      <c r="AA433" s="383"/>
      <c r="AB433" s="382"/>
      <c r="AC433" s="385"/>
    </row>
    <row r="434" spans="22:29">
      <c r="V434" s="382"/>
      <c r="W434" s="384"/>
      <c r="X434" s="382"/>
      <c r="Y434" s="382"/>
      <c r="Z434" s="382"/>
      <c r="AA434" s="382"/>
      <c r="AB434" s="382"/>
      <c r="AC434" s="385"/>
    </row>
    <row r="435" spans="22:29">
      <c r="V435" s="382"/>
      <c r="W435" s="384"/>
      <c r="X435" s="382"/>
      <c r="Y435" s="382"/>
      <c r="Z435" s="382"/>
      <c r="AA435" s="382"/>
      <c r="AB435" s="382"/>
      <c r="AC435" s="385"/>
    </row>
    <row r="436" spans="22:29">
      <c r="V436" s="382"/>
      <c r="W436" s="384"/>
      <c r="X436" s="382"/>
      <c r="Y436" s="382"/>
      <c r="Z436" s="382"/>
      <c r="AA436" s="382"/>
      <c r="AB436" s="382"/>
      <c r="AC436" s="385"/>
    </row>
    <row r="437" spans="22:29">
      <c r="V437" s="383"/>
      <c r="W437" s="384"/>
      <c r="X437" s="382"/>
      <c r="Y437" s="383"/>
      <c r="Z437" s="382"/>
      <c r="AA437" s="383"/>
      <c r="AB437" s="382"/>
      <c r="AC437" s="385"/>
    </row>
    <row r="438" spans="22:29">
      <c r="V438" s="382"/>
      <c r="W438" s="384"/>
      <c r="X438" s="382"/>
      <c r="Y438" s="382"/>
      <c r="Z438" s="382"/>
      <c r="AA438" s="382"/>
      <c r="AB438" s="382"/>
      <c r="AC438" s="385"/>
    </row>
    <row r="439" spans="22:29">
      <c r="V439" s="382"/>
      <c r="W439" s="384"/>
      <c r="X439" s="382"/>
      <c r="Y439" s="382"/>
      <c r="Z439" s="382"/>
      <c r="AA439" s="382"/>
      <c r="AB439" s="382"/>
      <c r="AC439" s="385"/>
    </row>
    <row r="440" spans="22:29">
      <c r="V440" s="383"/>
      <c r="W440" s="381"/>
      <c r="X440" s="382"/>
      <c r="Y440" s="383"/>
      <c r="Z440" s="382"/>
      <c r="AA440" s="383"/>
      <c r="AB440" s="382"/>
      <c r="AC440" s="385"/>
    </row>
    <row r="441" spans="22:29">
      <c r="V441" s="382"/>
      <c r="W441" s="384"/>
      <c r="X441" s="382"/>
      <c r="Y441" s="382"/>
      <c r="Z441" s="382"/>
      <c r="AA441" s="382"/>
      <c r="AB441" s="382"/>
      <c r="AC441" s="385"/>
    </row>
    <row r="442" spans="22:29">
      <c r="V442" s="382"/>
      <c r="W442" s="384"/>
      <c r="X442" s="382"/>
      <c r="Y442" s="382"/>
      <c r="Z442" s="382"/>
      <c r="AA442" s="382"/>
      <c r="AB442" s="382"/>
      <c r="AC442" s="385"/>
    </row>
    <row r="443" spans="22:29">
      <c r="V443" s="382"/>
      <c r="W443" s="384"/>
      <c r="X443" s="382"/>
      <c r="Y443" s="382"/>
      <c r="Z443" s="382"/>
      <c r="AA443" s="382"/>
      <c r="AB443" s="382"/>
      <c r="AC443" s="385"/>
    </row>
    <row r="444" spans="22:29">
      <c r="V444" s="382"/>
      <c r="W444" s="384"/>
      <c r="X444" s="382"/>
      <c r="Y444" s="382"/>
      <c r="Z444" s="382"/>
      <c r="AA444" s="382"/>
      <c r="AB444" s="382"/>
      <c r="AC444" s="385"/>
    </row>
    <row r="445" spans="22:29">
      <c r="V445" s="383"/>
      <c r="W445" s="381"/>
      <c r="X445" s="382"/>
      <c r="Y445" s="383"/>
      <c r="Z445" s="382"/>
      <c r="AA445" s="383"/>
      <c r="AB445" s="382"/>
      <c r="AC445" s="385"/>
    </row>
    <row r="446" spans="22:29">
      <c r="V446" s="382"/>
      <c r="W446" s="384"/>
      <c r="X446" s="382"/>
      <c r="Y446" s="382"/>
      <c r="Z446" s="382"/>
      <c r="AA446" s="382"/>
      <c r="AB446" s="382"/>
      <c r="AC446" s="385"/>
    </row>
    <row r="447" spans="22:29">
      <c r="V447" s="382"/>
      <c r="W447" s="384"/>
      <c r="X447" s="382"/>
      <c r="Y447" s="382"/>
      <c r="Z447" s="382"/>
      <c r="AA447" s="382"/>
      <c r="AB447" s="382"/>
      <c r="AC447" s="385"/>
    </row>
    <row r="448" spans="22:29">
      <c r="V448" s="382"/>
      <c r="W448" s="384"/>
      <c r="X448" s="382"/>
      <c r="Y448" s="382"/>
      <c r="Z448" s="382"/>
      <c r="AA448" s="382"/>
      <c r="AB448" s="382"/>
      <c r="AC448" s="385"/>
    </row>
    <row r="449" spans="22:29">
      <c r="V449" s="382"/>
      <c r="W449" s="384"/>
      <c r="X449" s="382"/>
      <c r="Y449" s="382"/>
      <c r="Z449" s="382"/>
      <c r="AA449" s="382"/>
      <c r="AB449" s="382"/>
      <c r="AC449" s="385"/>
    </row>
    <row r="450" spans="22:29">
      <c r="V450" s="382"/>
      <c r="W450" s="384"/>
      <c r="X450" s="382"/>
      <c r="Y450" s="382"/>
      <c r="Z450" s="382"/>
      <c r="AA450" s="382"/>
      <c r="AB450" s="382"/>
      <c r="AC450" s="385"/>
    </row>
    <row r="451" spans="22:29">
      <c r="V451" s="382"/>
      <c r="W451" s="384"/>
      <c r="X451" s="382"/>
      <c r="Y451" s="382"/>
      <c r="Z451" s="382"/>
      <c r="AA451" s="382"/>
      <c r="AB451" s="382"/>
      <c r="AC451" s="385"/>
    </row>
    <row r="452" spans="22:29">
      <c r="V452" s="382"/>
      <c r="W452" s="384"/>
      <c r="X452" s="382"/>
      <c r="Y452" s="382"/>
      <c r="Z452" s="382"/>
      <c r="AA452" s="382"/>
      <c r="AB452" s="382"/>
      <c r="AC452" s="385"/>
    </row>
    <row r="453" spans="22:29">
      <c r="V453" s="382"/>
      <c r="W453" s="384"/>
      <c r="X453" s="382"/>
      <c r="Y453" s="382"/>
      <c r="Z453" s="382"/>
      <c r="AA453" s="382"/>
      <c r="AB453" s="382"/>
      <c r="AC453" s="385"/>
    </row>
    <row r="454" spans="22:29">
      <c r="V454" s="383"/>
      <c r="W454" s="384"/>
      <c r="X454" s="382"/>
      <c r="Y454" s="383"/>
      <c r="Z454" s="382"/>
      <c r="AA454" s="383"/>
      <c r="AB454" s="382"/>
      <c r="AC454" s="385"/>
    </row>
    <row r="455" spans="22:29">
      <c r="V455" s="382"/>
      <c r="W455" s="384"/>
      <c r="X455" s="382"/>
      <c r="Y455" s="382"/>
      <c r="Z455" s="382"/>
      <c r="AA455" s="382"/>
      <c r="AB455" s="382"/>
      <c r="AC455" s="385"/>
    </row>
    <row r="456" spans="22:29">
      <c r="V456" s="382"/>
      <c r="W456" s="384"/>
      <c r="X456" s="382"/>
      <c r="Y456" s="382"/>
      <c r="Z456" s="382"/>
      <c r="AA456" s="382"/>
      <c r="AB456" s="382"/>
      <c r="AC456" s="385"/>
    </row>
    <row r="457" spans="22:29">
      <c r="V457" s="383"/>
      <c r="W457" s="381"/>
      <c r="X457" s="382"/>
      <c r="Y457" s="383"/>
      <c r="Z457" s="382"/>
      <c r="AA457" s="383"/>
      <c r="AB457" s="382"/>
      <c r="AC457" s="385"/>
    </row>
    <row r="458" spans="22:29">
      <c r="V458" s="382"/>
      <c r="W458" s="384"/>
      <c r="X458" s="382"/>
      <c r="Y458" s="382"/>
      <c r="Z458" s="382"/>
      <c r="AA458" s="382"/>
      <c r="AB458" s="382"/>
      <c r="AC458" s="385"/>
    </row>
    <row r="459" spans="22:29">
      <c r="V459" s="382"/>
      <c r="W459" s="384"/>
      <c r="X459" s="382"/>
      <c r="Y459" s="382"/>
      <c r="Z459" s="382"/>
      <c r="AA459" s="382"/>
      <c r="AB459" s="382"/>
      <c r="AC459" s="385"/>
    </row>
    <row r="460" spans="22:29">
      <c r="V460" s="382"/>
      <c r="W460" s="384"/>
      <c r="X460" s="382"/>
      <c r="Y460" s="382"/>
      <c r="Z460" s="382"/>
      <c r="AA460" s="382"/>
      <c r="AB460" s="382"/>
      <c r="AC460" s="385"/>
    </row>
    <row r="461" spans="22:29">
      <c r="V461" s="382"/>
      <c r="W461" s="384"/>
      <c r="X461" s="382"/>
      <c r="Y461" s="382"/>
      <c r="Z461" s="382"/>
      <c r="AA461" s="382"/>
      <c r="AB461" s="382"/>
      <c r="AC461" s="385"/>
    </row>
    <row r="462" spans="22:29">
      <c r="V462" s="383"/>
      <c r="W462" s="381"/>
      <c r="X462" s="382"/>
      <c r="Y462" s="383"/>
      <c r="Z462" s="382"/>
      <c r="AA462" s="383"/>
      <c r="AB462" s="382"/>
      <c r="AC462" s="385"/>
    </row>
    <row r="463" spans="22:29">
      <c r="V463" s="382"/>
      <c r="W463" s="384"/>
      <c r="X463" s="382"/>
      <c r="Y463" s="382"/>
      <c r="Z463" s="382"/>
      <c r="AA463" s="382"/>
      <c r="AB463" s="382"/>
      <c r="AC463" s="385"/>
    </row>
    <row r="464" spans="22:29">
      <c r="V464" s="382"/>
      <c r="W464" s="384"/>
      <c r="X464" s="382"/>
      <c r="Y464" s="382"/>
      <c r="Z464" s="382"/>
      <c r="AA464" s="382"/>
      <c r="AB464" s="382"/>
      <c r="AC464" s="385"/>
    </row>
    <row r="465" spans="22:29">
      <c r="V465" s="382"/>
      <c r="W465" s="384"/>
      <c r="X465" s="382"/>
      <c r="Y465" s="382"/>
      <c r="Z465" s="382"/>
      <c r="AA465" s="382"/>
      <c r="AB465" s="382"/>
      <c r="AC465" s="385"/>
    </row>
    <row r="466" spans="22:29">
      <c r="V466" s="382"/>
      <c r="W466" s="384"/>
      <c r="X466" s="382"/>
      <c r="Y466" s="382"/>
      <c r="Z466" s="382"/>
      <c r="AA466" s="382"/>
      <c r="AB466" s="382"/>
      <c r="AC466" s="385"/>
    </row>
    <row r="467" spans="22:29">
      <c r="V467" s="382"/>
      <c r="W467" s="384"/>
      <c r="X467" s="382"/>
      <c r="Y467" s="382"/>
      <c r="Z467" s="382"/>
      <c r="AA467" s="382"/>
      <c r="AB467" s="382"/>
      <c r="AC467" s="385"/>
    </row>
    <row r="468" spans="22:29">
      <c r="V468" s="382"/>
      <c r="W468" s="384"/>
      <c r="X468" s="382"/>
      <c r="Y468" s="382"/>
      <c r="Z468" s="382"/>
      <c r="AA468" s="382"/>
      <c r="AB468" s="382"/>
      <c r="AC468" s="385"/>
    </row>
    <row r="469" spans="22:29">
      <c r="V469" s="382"/>
      <c r="W469" s="384"/>
      <c r="X469" s="382"/>
      <c r="Y469" s="382"/>
      <c r="Z469" s="382"/>
      <c r="AA469" s="382"/>
      <c r="AB469" s="382"/>
      <c r="AC469" s="385"/>
    </row>
    <row r="470" spans="22:29">
      <c r="V470" s="382"/>
      <c r="W470" s="384"/>
      <c r="X470" s="382"/>
      <c r="Y470" s="382"/>
      <c r="Z470" s="382"/>
      <c r="AA470" s="382"/>
      <c r="AB470" s="382"/>
      <c r="AC470" s="385"/>
    </row>
    <row r="471" spans="22:29">
      <c r="V471" s="383"/>
      <c r="W471" s="384"/>
      <c r="X471" s="382"/>
      <c r="Y471" s="383"/>
      <c r="Z471" s="382"/>
      <c r="AA471" s="383"/>
      <c r="AB471" s="382"/>
      <c r="AC471" s="385"/>
    </row>
    <row r="472" spans="22:29">
      <c r="V472" s="382"/>
      <c r="W472" s="384"/>
      <c r="X472" s="382"/>
      <c r="Y472" s="382"/>
      <c r="Z472" s="382"/>
      <c r="AA472" s="382"/>
      <c r="AB472" s="382"/>
      <c r="AC472" s="385"/>
    </row>
    <row r="473" spans="22:29">
      <c r="V473" s="382"/>
      <c r="W473" s="384"/>
      <c r="X473" s="382"/>
      <c r="Y473" s="382"/>
      <c r="Z473" s="382"/>
      <c r="AA473" s="382"/>
      <c r="AB473" s="382"/>
      <c r="AC473" s="385"/>
    </row>
    <row r="474" spans="22:29">
      <c r="V474" s="383"/>
      <c r="W474" s="381"/>
      <c r="X474" s="382"/>
      <c r="Y474" s="383"/>
      <c r="Z474" s="382"/>
      <c r="AA474" s="383"/>
      <c r="AB474" s="382"/>
      <c r="AC474" s="385"/>
    </row>
    <row r="475" spans="22:29">
      <c r="V475" s="382"/>
      <c r="W475" s="384"/>
      <c r="X475" s="382"/>
      <c r="Y475" s="382"/>
      <c r="Z475" s="382"/>
      <c r="AA475" s="382"/>
      <c r="AB475" s="382"/>
      <c r="AC475" s="385"/>
    </row>
    <row r="476" spans="22:29">
      <c r="V476" s="382"/>
      <c r="W476" s="384"/>
      <c r="X476" s="382"/>
      <c r="Y476" s="382"/>
      <c r="Z476" s="382"/>
      <c r="AA476" s="382"/>
      <c r="AB476" s="382"/>
      <c r="AC476" s="385"/>
    </row>
    <row r="477" spans="22:29">
      <c r="V477" s="382"/>
      <c r="W477" s="384"/>
      <c r="X477" s="382"/>
      <c r="Y477" s="382"/>
      <c r="Z477" s="382"/>
      <c r="AA477" s="382"/>
      <c r="AB477" s="382"/>
      <c r="AC477" s="385"/>
    </row>
    <row r="478" spans="22:29">
      <c r="V478" s="382"/>
      <c r="W478" s="384"/>
      <c r="X478" s="382"/>
      <c r="Y478" s="382"/>
      <c r="Z478" s="382"/>
      <c r="AA478" s="382"/>
      <c r="AB478" s="382"/>
      <c r="AC478" s="385"/>
    </row>
    <row r="479" spans="22:29">
      <c r="V479" s="383"/>
      <c r="W479" s="381"/>
      <c r="X479" s="382"/>
      <c r="Y479" s="383"/>
      <c r="Z479" s="382"/>
      <c r="AA479" s="383"/>
      <c r="AB479" s="382"/>
      <c r="AC479" s="385"/>
    </row>
    <row r="480" spans="22:29">
      <c r="V480" s="382"/>
      <c r="W480" s="384"/>
      <c r="X480" s="382"/>
      <c r="Y480" s="382"/>
      <c r="Z480" s="382"/>
      <c r="AA480" s="382"/>
      <c r="AB480" s="382"/>
      <c r="AC480" s="385"/>
    </row>
    <row r="481" spans="22:29">
      <c r="V481" s="382"/>
      <c r="W481" s="384"/>
      <c r="X481" s="382"/>
      <c r="Y481" s="382"/>
      <c r="Z481" s="382"/>
      <c r="AA481" s="382"/>
      <c r="AB481" s="382"/>
      <c r="AC481" s="385"/>
    </row>
    <row r="482" spans="22:29">
      <c r="V482" s="382"/>
      <c r="W482" s="384"/>
      <c r="X482" s="382"/>
      <c r="Y482" s="382"/>
      <c r="Z482" s="382"/>
      <c r="AA482" s="382"/>
      <c r="AB482" s="382"/>
      <c r="AC482" s="385"/>
    </row>
    <row r="483" spans="22:29">
      <c r="V483" s="382"/>
      <c r="W483" s="384"/>
      <c r="X483" s="382"/>
      <c r="Y483" s="382"/>
      <c r="Z483" s="382"/>
      <c r="AA483" s="382"/>
      <c r="AB483" s="382"/>
      <c r="AC483" s="385"/>
    </row>
    <row r="484" spans="22:29">
      <c r="V484" s="383"/>
      <c r="W484" s="381"/>
      <c r="X484" s="382"/>
      <c r="Y484" s="383"/>
      <c r="Z484" s="382"/>
      <c r="AA484" s="383"/>
      <c r="AB484" s="382"/>
      <c r="AC484" s="385"/>
    </row>
    <row r="485" spans="22:29">
      <c r="V485" s="382"/>
      <c r="W485" s="384"/>
      <c r="X485" s="382"/>
      <c r="Y485" s="382"/>
      <c r="Z485" s="382"/>
      <c r="AA485" s="382"/>
      <c r="AB485" s="382"/>
      <c r="AC485" s="385"/>
    </row>
    <row r="486" spans="22:29">
      <c r="V486" s="382"/>
      <c r="W486" s="384"/>
      <c r="X486" s="382"/>
      <c r="Y486" s="382"/>
      <c r="Z486" s="382"/>
      <c r="AA486" s="382"/>
      <c r="AB486" s="382"/>
      <c r="AC486" s="385"/>
    </row>
    <row r="487" spans="22:29">
      <c r="V487" s="382"/>
      <c r="W487" s="384"/>
      <c r="X487" s="382"/>
      <c r="Y487" s="382"/>
      <c r="Z487" s="382"/>
      <c r="AA487" s="382"/>
      <c r="AB487" s="382"/>
      <c r="AC487" s="385"/>
    </row>
    <row r="488" spans="22:29">
      <c r="V488" s="382"/>
      <c r="W488" s="384"/>
      <c r="X488" s="382"/>
      <c r="Y488" s="382"/>
      <c r="Z488" s="382"/>
      <c r="AA488" s="382"/>
      <c r="AB488" s="382"/>
      <c r="AC488" s="385"/>
    </row>
    <row r="489" spans="22:29">
      <c r="V489" s="383"/>
      <c r="W489" s="381"/>
      <c r="X489" s="382"/>
      <c r="Y489" s="383"/>
      <c r="Z489" s="382"/>
      <c r="AA489" s="383"/>
      <c r="AB489" s="382"/>
      <c r="AC489" s="385"/>
    </row>
    <row r="490" spans="22:29">
      <c r="V490" s="382"/>
      <c r="W490" s="384"/>
      <c r="X490" s="382"/>
      <c r="Y490" s="382"/>
      <c r="Z490" s="382"/>
      <c r="AA490" s="382"/>
      <c r="AB490" s="382"/>
      <c r="AC490" s="385"/>
    </row>
    <row r="491" spans="22:29">
      <c r="V491" s="382"/>
      <c r="W491" s="384"/>
      <c r="X491" s="382"/>
      <c r="Y491" s="382"/>
      <c r="Z491" s="382"/>
      <c r="AA491" s="382"/>
      <c r="AB491" s="382"/>
      <c r="AC491" s="385"/>
    </row>
    <row r="492" spans="22:29">
      <c r="V492" s="382"/>
      <c r="W492" s="384"/>
      <c r="X492" s="382"/>
      <c r="Y492" s="382"/>
      <c r="Z492" s="382"/>
      <c r="AA492" s="382"/>
      <c r="AB492" s="382"/>
      <c r="AC492" s="385"/>
    </row>
    <row r="493" spans="22:29">
      <c r="V493" s="382"/>
      <c r="W493" s="384"/>
      <c r="X493" s="382"/>
      <c r="Y493" s="382"/>
      <c r="Z493" s="382"/>
      <c r="AA493" s="382"/>
      <c r="AB493" s="382"/>
      <c r="AC493" s="385"/>
    </row>
    <row r="494" spans="22:29">
      <c r="V494" s="382"/>
      <c r="W494" s="384"/>
      <c r="X494" s="382"/>
      <c r="Y494" s="382"/>
      <c r="Z494" s="382"/>
      <c r="AA494" s="382"/>
      <c r="AB494" s="382"/>
      <c r="AC494" s="385"/>
    </row>
    <row r="495" spans="22:29">
      <c r="V495" s="382"/>
      <c r="W495" s="384"/>
      <c r="X495" s="382"/>
      <c r="Y495" s="382"/>
      <c r="Z495" s="382"/>
      <c r="AA495" s="382"/>
      <c r="AB495" s="382"/>
      <c r="AC495" s="385"/>
    </row>
    <row r="496" spans="22:29">
      <c r="V496" s="382"/>
      <c r="W496" s="384"/>
      <c r="X496" s="382"/>
      <c r="Y496" s="382"/>
      <c r="Z496" s="382"/>
      <c r="AA496" s="382"/>
      <c r="AB496" s="382"/>
      <c r="AC496" s="385"/>
    </row>
    <row r="497" spans="22:29">
      <c r="V497" s="382"/>
      <c r="W497" s="384"/>
      <c r="X497" s="382"/>
      <c r="Y497" s="382"/>
      <c r="Z497" s="382"/>
      <c r="AA497" s="382"/>
      <c r="AB497" s="382"/>
      <c r="AC497" s="385"/>
    </row>
    <row r="498" spans="22:29">
      <c r="V498" s="383"/>
      <c r="W498" s="384"/>
      <c r="X498" s="382"/>
      <c r="Y498" s="383"/>
      <c r="Z498" s="382"/>
      <c r="AA498" s="383"/>
      <c r="AB498" s="382"/>
      <c r="AC498" s="385"/>
    </row>
    <row r="499" spans="22:29">
      <c r="V499" s="382"/>
      <c r="W499" s="384"/>
      <c r="X499" s="382"/>
      <c r="Y499" s="382"/>
      <c r="Z499" s="382"/>
      <c r="AA499" s="382"/>
      <c r="AB499" s="382"/>
      <c r="AC499" s="385"/>
    </row>
    <row r="500" spans="22:29">
      <c r="V500" s="382"/>
      <c r="W500" s="384"/>
      <c r="X500" s="382"/>
      <c r="Y500" s="382"/>
      <c r="Z500" s="382"/>
      <c r="AA500" s="382"/>
      <c r="AB500" s="382"/>
      <c r="AC500" s="385"/>
    </row>
    <row r="501" spans="22:29">
      <c r="V501" s="383"/>
      <c r="W501" s="381"/>
      <c r="X501" s="382"/>
      <c r="Y501" s="383"/>
      <c r="Z501" s="382"/>
      <c r="AA501" s="383"/>
      <c r="AB501" s="382"/>
      <c r="AC501" s="385"/>
    </row>
    <row r="502" spans="22:29">
      <c r="V502" s="382"/>
      <c r="W502" s="384"/>
      <c r="X502" s="382"/>
      <c r="Y502" s="382"/>
      <c r="Z502" s="382"/>
      <c r="AA502" s="382"/>
      <c r="AB502" s="382"/>
      <c r="AC502" s="385"/>
    </row>
    <row r="503" spans="22:29">
      <c r="V503" s="382"/>
      <c r="W503" s="384"/>
      <c r="X503" s="382"/>
      <c r="Y503" s="382"/>
      <c r="Z503" s="382"/>
      <c r="AA503" s="382"/>
      <c r="AB503" s="382"/>
      <c r="AC503" s="385"/>
    </row>
    <row r="504" spans="22:29">
      <c r="V504" s="382"/>
      <c r="W504" s="384"/>
      <c r="X504" s="382"/>
      <c r="Y504" s="382"/>
      <c r="Z504" s="382"/>
      <c r="AA504" s="382"/>
      <c r="AB504" s="382"/>
      <c r="AC504" s="385"/>
    </row>
    <row r="505" spans="22:29">
      <c r="V505" s="382"/>
      <c r="W505" s="384"/>
      <c r="X505" s="382"/>
      <c r="Y505" s="382"/>
      <c r="Z505" s="382"/>
      <c r="AA505" s="382"/>
      <c r="AB505" s="382"/>
      <c r="AC505" s="385"/>
    </row>
    <row r="506" spans="22:29">
      <c r="V506" s="383"/>
      <c r="W506" s="381"/>
      <c r="X506" s="382"/>
      <c r="Y506" s="383"/>
      <c r="Z506" s="382"/>
      <c r="AA506" s="383"/>
      <c r="AB506" s="382"/>
      <c r="AC506" s="385"/>
    </row>
    <row r="507" spans="22:29">
      <c r="V507" s="382"/>
      <c r="W507" s="384"/>
      <c r="X507" s="382"/>
      <c r="Y507" s="382"/>
      <c r="Z507" s="382"/>
      <c r="AA507" s="382"/>
      <c r="AB507" s="382"/>
      <c r="AC507" s="385"/>
    </row>
    <row r="508" spans="22:29">
      <c r="V508" s="382"/>
      <c r="W508" s="384"/>
      <c r="X508" s="382"/>
      <c r="Y508" s="382"/>
      <c r="Z508" s="382"/>
      <c r="AA508" s="382"/>
      <c r="AB508" s="382"/>
      <c r="AC508" s="385"/>
    </row>
    <row r="509" spans="22:29">
      <c r="V509" s="382"/>
      <c r="W509" s="384"/>
      <c r="X509" s="382"/>
      <c r="Y509" s="382"/>
      <c r="Z509" s="382"/>
      <c r="AA509" s="382"/>
      <c r="AB509" s="382"/>
      <c r="AC509" s="385"/>
    </row>
    <row r="510" spans="22:29">
      <c r="V510" s="382"/>
      <c r="W510" s="384"/>
      <c r="X510" s="382"/>
      <c r="Y510" s="382"/>
      <c r="Z510" s="382"/>
      <c r="AA510" s="382"/>
      <c r="AB510" s="382"/>
      <c r="AC510" s="385"/>
    </row>
    <row r="511" spans="22:29">
      <c r="V511" s="382"/>
      <c r="W511" s="384"/>
      <c r="X511" s="382"/>
      <c r="Y511" s="382"/>
      <c r="Z511" s="382"/>
      <c r="AA511" s="382"/>
      <c r="AB511" s="382"/>
      <c r="AC511" s="385"/>
    </row>
    <row r="512" spans="22:29">
      <c r="V512" s="382"/>
      <c r="W512" s="384"/>
      <c r="X512" s="382"/>
      <c r="Y512" s="382"/>
      <c r="Z512" s="382"/>
      <c r="AA512" s="382"/>
      <c r="AB512" s="382"/>
      <c r="AC512" s="385"/>
    </row>
    <row r="513" spans="22:29">
      <c r="V513" s="382"/>
      <c r="W513" s="384"/>
      <c r="X513" s="382"/>
      <c r="Y513" s="382"/>
      <c r="Z513" s="382"/>
      <c r="AA513" s="382"/>
      <c r="AB513" s="382"/>
      <c r="AC513" s="385"/>
    </row>
    <row r="514" spans="22:29">
      <c r="V514" s="382"/>
      <c r="W514" s="384"/>
      <c r="X514" s="382"/>
      <c r="Y514" s="382"/>
      <c r="Z514" s="382"/>
      <c r="AA514" s="382"/>
      <c r="AB514" s="382"/>
      <c r="AC514" s="385"/>
    </row>
    <row r="515" spans="22:29">
      <c r="V515" s="383"/>
      <c r="W515" s="384"/>
      <c r="X515" s="382"/>
      <c r="Y515" s="383"/>
      <c r="Z515" s="382"/>
      <c r="AA515" s="383"/>
      <c r="AB515" s="382"/>
      <c r="AC515" s="385"/>
    </row>
    <row r="516" spans="22:29">
      <c r="V516" s="382"/>
      <c r="W516" s="384"/>
      <c r="X516" s="382"/>
      <c r="Y516" s="382"/>
      <c r="Z516" s="382"/>
      <c r="AA516" s="382"/>
      <c r="AB516" s="382"/>
      <c r="AC516" s="385"/>
    </row>
    <row r="517" spans="22:29">
      <c r="V517" s="382"/>
      <c r="W517" s="384"/>
      <c r="X517" s="382"/>
      <c r="Y517" s="382"/>
      <c r="Z517" s="382"/>
      <c r="AA517" s="382"/>
      <c r="AB517" s="382"/>
      <c r="AC517" s="385"/>
    </row>
    <row r="518" spans="22:29">
      <c r="V518" s="383"/>
      <c r="W518" s="381"/>
      <c r="X518" s="382"/>
      <c r="Y518" s="383"/>
      <c r="Z518" s="382"/>
      <c r="AA518" s="383"/>
      <c r="AB518" s="382"/>
      <c r="AC518" s="385"/>
    </row>
    <row r="519" spans="22:29">
      <c r="V519" s="382"/>
      <c r="W519" s="384"/>
      <c r="X519" s="382"/>
      <c r="Y519" s="382"/>
      <c r="Z519" s="382"/>
      <c r="AA519" s="382"/>
      <c r="AB519" s="382"/>
      <c r="AC519" s="385"/>
    </row>
    <row r="520" spans="22:29">
      <c r="V520" s="382"/>
      <c r="W520" s="384"/>
      <c r="X520" s="382"/>
      <c r="Y520" s="382"/>
      <c r="Z520" s="382"/>
      <c r="AA520" s="382"/>
      <c r="AB520" s="382"/>
      <c r="AC520" s="385"/>
    </row>
    <row r="521" spans="22:29">
      <c r="V521" s="382"/>
      <c r="W521" s="384"/>
      <c r="X521" s="382"/>
      <c r="Y521" s="382"/>
      <c r="Z521" s="382"/>
      <c r="AA521" s="382"/>
      <c r="AB521" s="382"/>
      <c r="AC521" s="385"/>
    </row>
    <row r="522" spans="22:29">
      <c r="V522" s="382"/>
      <c r="W522" s="384"/>
      <c r="X522" s="382"/>
      <c r="Y522" s="382"/>
      <c r="Z522" s="382"/>
      <c r="AA522" s="382"/>
      <c r="AB522" s="382"/>
      <c r="AC522" s="385"/>
    </row>
    <row r="523" spans="22:29">
      <c r="V523" s="383"/>
      <c r="W523" s="381"/>
      <c r="X523" s="382"/>
      <c r="Y523" s="383"/>
      <c r="Z523" s="382"/>
      <c r="AA523" s="383"/>
      <c r="AB523" s="382"/>
      <c r="AC523" s="385"/>
    </row>
    <row r="524" spans="22:29">
      <c r="V524" s="382"/>
      <c r="W524" s="384"/>
      <c r="X524" s="382"/>
      <c r="Y524" s="382"/>
      <c r="Z524" s="382"/>
      <c r="AA524" s="382"/>
      <c r="AB524" s="382"/>
      <c r="AC524" s="385"/>
    </row>
    <row r="525" spans="22:29">
      <c r="V525" s="382"/>
      <c r="W525" s="384"/>
      <c r="X525" s="382"/>
      <c r="Y525" s="382"/>
      <c r="Z525" s="382"/>
      <c r="AA525" s="382"/>
      <c r="AB525" s="382"/>
      <c r="AC525" s="385"/>
    </row>
    <row r="526" spans="22:29">
      <c r="V526" s="382"/>
      <c r="W526" s="384"/>
      <c r="X526" s="382"/>
      <c r="Y526" s="382"/>
      <c r="Z526" s="382"/>
      <c r="AA526" s="382"/>
      <c r="AB526" s="382"/>
      <c r="AC526" s="385"/>
    </row>
    <row r="527" spans="22:29">
      <c r="V527" s="382"/>
      <c r="W527" s="384"/>
      <c r="X527" s="382"/>
      <c r="Y527" s="382"/>
      <c r="Z527" s="382"/>
      <c r="AA527" s="382"/>
      <c r="AB527" s="382"/>
      <c r="AC527" s="385"/>
    </row>
    <row r="528" spans="22:29">
      <c r="V528" s="382"/>
      <c r="W528" s="384"/>
      <c r="X528" s="382"/>
      <c r="Y528" s="382"/>
      <c r="Z528" s="382"/>
      <c r="AA528" s="382"/>
      <c r="AB528" s="382"/>
      <c r="AC528" s="385"/>
    </row>
    <row r="529" spans="22:29">
      <c r="V529" s="382"/>
      <c r="W529" s="384"/>
      <c r="X529" s="382"/>
      <c r="Y529" s="382"/>
      <c r="Z529" s="382"/>
      <c r="AA529" s="382"/>
      <c r="AB529" s="382"/>
      <c r="AC529" s="385"/>
    </row>
    <row r="530" spans="22:29">
      <c r="V530" s="382"/>
      <c r="W530" s="384"/>
      <c r="X530" s="382"/>
      <c r="Y530" s="382"/>
      <c r="Z530" s="382"/>
      <c r="AA530" s="382"/>
      <c r="AB530" s="382"/>
      <c r="AC530" s="385"/>
    </row>
    <row r="531" spans="22:29">
      <c r="V531" s="382"/>
      <c r="W531" s="384"/>
      <c r="X531" s="382"/>
      <c r="Y531" s="382"/>
      <c r="Z531" s="382"/>
      <c r="AA531" s="382"/>
      <c r="AB531" s="382"/>
      <c r="AC531" s="385"/>
    </row>
    <row r="532" spans="22:29">
      <c r="V532" s="383"/>
      <c r="W532" s="384"/>
      <c r="X532" s="382"/>
      <c r="Y532" s="383"/>
      <c r="Z532" s="382"/>
      <c r="AA532" s="383"/>
      <c r="AB532" s="382"/>
      <c r="AC532" s="385"/>
    </row>
    <row r="533" spans="22:29">
      <c r="V533" s="382"/>
      <c r="W533" s="384"/>
      <c r="X533" s="382"/>
      <c r="Y533" s="382"/>
      <c r="Z533" s="382"/>
      <c r="AA533" s="382"/>
      <c r="AB533" s="382"/>
      <c r="AC533" s="385"/>
    </row>
    <row r="534" spans="22:29">
      <c r="V534" s="382"/>
      <c r="W534" s="384"/>
      <c r="X534" s="382"/>
      <c r="Y534" s="382"/>
      <c r="Z534" s="382"/>
      <c r="AA534" s="382"/>
      <c r="AB534" s="382"/>
      <c r="AC534" s="385"/>
    </row>
    <row r="535" spans="22:29">
      <c r="V535" s="383"/>
      <c r="W535" s="381"/>
      <c r="X535" s="382"/>
      <c r="Y535" s="383"/>
      <c r="Z535" s="382"/>
      <c r="AA535" s="383"/>
      <c r="AB535" s="382"/>
      <c r="AC535" s="385"/>
    </row>
    <row r="536" spans="22:29">
      <c r="V536" s="382"/>
      <c r="W536" s="384"/>
      <c r="X536" s="382"/>
      <c r="Y536" s="382"/>
      <c r="Z536" s="382"/>
      <c r="AA536" s="382"/>
      <c r="AB536" s="382"/>
      <c r="AC536" s="385"/>
    </row>
    <row r="537" spans="22:29">
      <c r="V537" s="382"/>
      <c r="W537" s="384"/>
      <c r="X537" s="382"/>
      <c r="Y537" s="382"/>
      <c r="Z537" s="382"/>
      <c r="AA537" s="382"/>
      <c r="AB537" s="382"/>
      <c r="AC537" s="385"/>
    </row>
    <row r="538" spans="22:29">
      <c r="V538" s="382"/>
      <c r="W538" s="384"/>
      <c r="X538" s="382"/>
      <c r="Y538" s="382"/>
      <c r="Z538" s="382"/>
      <c r="AA538" s="382"/>
      <c r="AB538" s="382"/>
      <c r="AC538" s="385"/>
    </row>
    <row r="539" spans="22:29">
      <c r="V539" s="382"/>
      <c r="W539" s="384"/>
      <c r="X539" s="382"/>
      <c r="Y539" s="382"/>
      <c r="Z539" s="382"/>
      <c r="AA539" s="382"/>
      <c r="AB539" s="382"/>
      <c r="AC539" s="385"/>
    </row>
    <row r="540" spans="22:29">
      <c r="V540" s="383"/>
      <c r="W540" s="381"/>
      <c r="X540" s="382"/>
      <c r="Y540" s="383"/>
      <c r="Z540" s="382"/>
      <c r="AA540" s="383"/>
      <c r="AB540" s="382"/>
      <c r="AC540" s="385"/>
    </row>
    <row r="541" spans="22:29">
      <c r="V541" s="382"/>
      <c r="W541" s="384"/>
      <c r="X541" s="382"/>
      <c r="Y541" s="382"/>
      <c r="Z541" s="382"/>
      <c r="AA541" s="382"/>
      <c r="AB541" s="382"/>
      <c r="AC541" s="385"/>
    </row>
    <row r="542" spans="22:29">
      <c r="V542" s="382"/>
      <c r="W542" s="384"/>
      <c r="X542" s="382"/>
      <c r="Y542" s="382"/>
      <c r="Z542" s="382"/>
      <c r="AA542" s="382"/>
      <c r="AB542" s="382"/>
      <c r="AC542" s="385"/>
    </row>
    <row r="543" spans="22:29">
      <c r="V543" s="382"/>
      <c r="W543" s="384"/>
      <c r="X543" s="382"/>
      <c r="Y543" s="382"/>
      <c r="Z543" s="382"/>
      <c r="AA543" s="382"/>
      <c r="AB543" s="382"/>
      <c r="AC543" s="385"/>
    </row>
    <row r="544" spans="22:29">
      <c r="V544" s="382"/>
      <c r="W544" s="384"/>
      <c r="X544" s="382"/>
      <c r="Y544" s="382"/>
      <c r="Z544" s="382"/>
      <c r="AA544" s="382"/>
      <c r="AB544" s="382"/>
      <c r="AC544" s="385"/>
    </row>
    <row r="545" spans="22:29">
      <c r="V545" s="382"/>
      <c r="W545" s="384"/>
      <c r="X545" s="382"/>
      <c r="Y545" s="382"/>
      <c r="Z545" s="382"/>
      <c r="AA545" s="382"/>
      <c r="AB545" s="382"/>
      <c r="AC545" s="385"/>
    </row>
    <row r="546" spans="22:29">
      <c r="V546" s="382"/>
      <c r="W546" s="384"/>
      <c r="X546" s="382"/>
      <c r="Y546" s="382"/>
      <c r="Z546" s="382"/>
      <c r="AA546" s="382"/>
      <c r="AB546" s="382"/>
      <c r="AC546" s="385"/>
    </row>
    <row r="547" spans="22:29">
      <c r="V547" s="382"/>
      <c r="W547" s="384"/>
      <c r="X547" s="382"/>
      <c r="Y547" s="382"/>
      <c r="Z547" s="382"/>
      <c r="AA547" s="382"/>
      <c r="AB547" s="382"/>
      <c r="AC547" s="385"/>
    </row>
    <row r="548" spans="22:29">
      <c r="V548" s="382"/>
      <c r="W548" s="384"/>
      <c r="X548" s="382"/>
      <c r="Y548" s="382"/>
      <c r="Z548" s="382"/>
      <c r="AA548" s="382"/>
      <c r="AB548" s="382"/>
      <c r="AC548" s="385"/>
    </row>
    <row r="549" spans="22:29">
      <c r="V549" s="383"/>
      <c r="W549" s="384"/>
      <c r="X549" s="382"/>
      <c r="Y549" s="383"/>
      <c r="Z549" s="382"/>
      <c r="AA549" s="383"/>
      <c r="AB549" s="382"/>
      <c r="AC549" s="385"/>
    </row>
    <row r="550" spans="22:29">
      <c r="V550" s="382"/>
      <c r="W550" s="384"/>
      <c r="X550" s="382"/>
      <c r="Y550" s="382"/>
      <c r="Z550" s="382"/>
      <c r="AA550" s="382"/>
      <c r="AB550" s="382"/>
      <c r="AC550" s="385"/>
    </row>
    <row r="551" spans="22:29">
      <c r="V551" s="382"/>
      <c r="W551" s="384"/>
      <c r="X551" s="382"/>
      <c r="Y551" s="382"/>
      <c r="Z551" s="382"/>
      <c r="AA551" s="382"/>
      <c r="AB551" s="382"/>
      <c r="AC551" s="385"/>
    </row>
    <row r="552" spans="22:29">
      <c r="V552" s="383"/>
      <c r="W552" s="381"/>
      <c r="X552" s="382"/>
      <c r="Y552" s="383"/>
      <c r="Z552" s="382"/>
      <c r="AA552" s="383"/>
      <c r="AB552" s="382"/>
      <c r="AC552" s="385"/>
    </row>
    <row r="553" spans="22:29">
      <c r="V553" s="382"/>
      <c r="W553" s="384"/>
      <c r="X553" s="382"/>
      <c r="Y553" s="382"/>
      <c r="Z553" s="382"/>
      <c r="AA553" s="382"/>
      <c r="AB553" s="382"/>
      <c r="AC553" s="385"/>
    </row>
    <row r="554" spans="22:29">
      <c r="V554" s="382"/>
      <c r="W554" s="384"/>
      <c r="X554" s="382"/>
      <c r="Y554" s="382"/>
      <c r="Z554" s="382"/>
      <c r="AA554" s="382"/>
      <c r="AB554" s="382"/>
      <c r="AC554" s="385"/>
    </row>
    <row r="555" spans="22:29">
      <c r="V555" s="382"/>
      <c r="W555" s="384"/>
      <c r="X555" s="382"/>
      <c r="Y555" s="382"/>
      <c r="Z555" s="382"/>
      <c r="AA555" s="382"/>
      <c r="AB555" s="382"/>
      <c r="AC555" s="385"/>
    </row>
    <row r="556" spans="22:29">
      <c r="V556" s="382"/>
      <c r="W556" s="384"/>
      <c r="X556" s="382"/>
      <c r="Y556" s="382"/>
      <c r="Z556" s="382"/>
      <c r="AA556" s="382"/>
      <c r="AB556" s="382"/>
      <c r="AC556" s="385"/>
    </row>
    <row r="557" spans="22:29">
      <c r="V557" s="382"/>
      <c r="W557" s="384"/>
      <c r="X557" s="382"/>
      <c r="Y557" s="382"/>
      <c r="Z557" s="382"/>
      <c r="AA557" s="382"/>
      <c r="AB557" s="382"/>
      <c r="AC557" s="385"/>
    </row>
    <row r="558" spans="22:29">
      <c r="V558" s="382"/>
      <c r="W558" s="384"/>
      <c r="X558" s="382"/>
      <c r="Y558" s="382"/>
      <c r="Z558" s="382"/>
      <c r="AA558" s="382"/>
      <c r="AB558" s="382"/>
      <c r="AC558" s="385"/>
    </row>
    <row r="559" spans="22:29">
      <c r="V559" s="382"/>
      <c r="W559" s="384"/>
      <c r="X559" s="382"/>
      <c r="Y559" s="382"/>
      <c r="Z559" s="382"/>
      <c r="AA559" s="382"/>
      <c r="AB559" s="382"/>
      <c r="AC559" s="385"/>
    </row>
    <row r="560" spans="22:29">
      <c r="V560" s="382"/>
      <c r="W560" s="384"/>
      <c r="X560" s="382"/>
      <c r="Y560" s="382"/>
      <c r="Z560" s="382"/>
      <c r="AA560" s="382"/>
      <c r="AB560" s="382"/>
      <c r="AC560" s="385"/>
    </row>
    <row r="561" spans="22:29">
      <c r="V561" s="383"/>
      <c r="W561" s="384"/>
      <c r="X561" s="382"/>
      <c r="Y561" s="383"/>
      <c r="Z561" s="382"/>
      <c r="AA561" s="383"/>
      <c r="AB561" s="382"/>
      <c r="AC561" s="385"/>
    </row>
    <row r="562" spans="22:29">
      <c r="V562" s="382"/>
      <c r="W562" s="384"/>
      <c r="X562" s="382"/>
      <c r="Y562" s="382"/>
      <c r="Z562" s="382"/>
      <c r="AA562" s="382"/>
      <c r="AB562" s="382"/>
      <c r="AC562" s="385"/>
    </row>
    <row r="563" spans="22:29">
      <c r="V563" s="383"/>
      <c r="W563" s="381"/>
      <c r="X563" s="382"/>
      <c r="Y563" s="383"/>
      <c r="Z563" s="382"/>
      <c r="AA563" s="383"/>
      <c r="AB563" s="382"/>
      <c r="AC563" s="385"/>
    </row>
    <row r="564" spans="22:29">
      <c r="V564" s="382"/>
      <c r="W564" s="384"/>
      <c r="X564" s="382"/>
      <c r="Y564" s="382"/>
      <c r="Z564" s="382"/>
      <c r="AA564" s="382"/>
      <c r="AB564" s="382"/>
      <c r="AC564" s="385"/>
    </row>
    <row r="565" spans="22:29">
      <c r="V565" s="382"/>
      <c r="W565" s="384"/>
      <c r="X565" s="382"/>
      <c r="Y565" s="382"/>
      <c r="Z565" s="382"/>
      <c r="AA565" s="382"/>
      <c r="AB565" s="382"/>
      <c r="AC565" s="385"/>
    </row>
    <row r="566" spans="22:29">
      <c r="V566" s="382"/>
      <c r="W566" s="384"/>
      <c r="X566" s="382"/>
      <c r="Y566" s="382"/>
      <c r="Z566" s="382"/>
      <c r="AA566" s="382"/>
      <c r="AB566" s="382"/>
      <c r="AC566" s="385"/>
    </row>
    <row r="567" spans="22:29">
      <c r="V567" s="383"/>
      <c r="W567" s="381"/>
      <c r="X567" s="382"/>
      <c r="Y567" s="383"/>
      <c r="Z567" s="382"/>
      <c r="AA567" s="383"/>
      <c r="AB567" s="382"/>
      <c r="AC567" s="385"/>
    </row>
    <row r="568" spans="22:29">
      <c r="V568" s="382"/>
      <c r="W568" s="384"/>
      <c r="X568" s="382"/>
      <c r="Y568" s="382"/>
      <c r="Z568" s="382"/>
      <c r="AA568" s="382"/>
      <c r="AB568" s="382"/>
      <c r="AC568" s="385"/>
    </row>
    <row r="569" spans="22:29">
      <c r="V569" s="382"/>
      <c r="W569" s="384"/>
      <c r="X569" s="382"/>
      <c r="Y569" s="382"/>
      <c r="Z569" s="382"/>
      <c r="AA569" s="382"/>
      <c r="AB569" s="382"/>
      <c r="AC569" s="385"/>
    </row>
    <row r="570" spans="22:29">
      <c r="V570" s="382"/>
      <c r="W570" s="384"/>
      <c r="X570" s="382"/>
      <c r="Y570" s="382"/>
      <c r="Z570" s="382"/>
      <c r="AA570" s="382"/>
      <c r="AB570" s="382"/>
      <c r="AC570" s="385"/>
    </row>
    <row r="571" spans="22:29">
      <c r="V571" s="382"/>
      <c r="W571" s="384"/>
      <c r="X571" s="382"/>
      <c r="Y571" s="382"/>
      <c r="Z571" s="382"/>
      <c r="AA571" s="382"/>
      <c r="AB571" s="382"/>
      <c r="AC571" s="385"/>
    </row>
    <row r="572" spans="22:29">
      <c r="V572" s="382"/>
      <c r="W572" s="384"/>
      <c r="X572" s="382"/>
      <c r="Y572" s="382"/>
      <c r="Z572" s="382"/>
      <c r="AA572" s="382"/>
      <c r="AB572" s="382"/>
      <c r="AC572" s="385"/>
    </row>
    <row r="573" spans="22:29">
      <c r="V573" s="382"/>
      <c r="W573" s="384"/>
      <c r="X573" s="382"/>
      <c r="Y573" s="382"/>
      <c r="Z573" s="382"/>
      <c r="AA573" s="382"/>
      <c r="AB573" s="382"/>
      <c r="AC573" s="385"/>
    </row>
    <row r="574" spans="22:29">
      <c r="V574" s="382"/>
      <c r="W574" s="384"/>
      <c r="X574" s="382"/>
      <c r="Y574" s="382"/>
      <c r="Z574" s="382"/>
      <c r="AA574" s="382"/>
      <c r="AB574" s="382"/>
      <c r="AC574" s="385"/>
    </row>
    <row r="575" spans="22:29">
      <c r="V575" s="382"/>
      <c r="W575" s="384"/>
      <c r="X575" s="382"/>
      <c r="Y575" s="382"/>
      <c r="Z575" s="382"/>
      <c r="AA575" s="382"/>
      <c r="AB575" s="382"/>
      <c r="AC575" s="385"/>
    </row>
    <row r="576" spans="22:29">
      <c r="V576" s="383"/>
      <c r="W576" s="381"/>
      <c r="X576" s="382"/>
      <c r="Y576" s="383"/>
      <c r="Z576" s="382"/>
      <c r="AA576" s="383"/>
      <c r="AB576" s="382"/>
      <c r="AC576" s="385"/>
    </row>
    <row r="577" spans="22:29">
      <c r="V577" s="383"/>
      <c r="W577" s="384"/>
      <c r="X577" s="382"/>
      <c r="Y577" s="383"/>
      <c r="Z577" s="382"/>
      <c r="AA577" s="383"/>
      <c r="AB577" s="382"/>
      <c r="AC577" s="385"/>
    </row>
    <row r="578" spans="22:29">
      <c r="V578" s="382"/>
      <c r="W578" s="384"/>
      <c r="X578" s="382"/>
      <c r="Y578" s="382"/>
      <c r="Z578" s="382"/>
      <c r="AA578" s="382"/>
      <c r="AB578" s="382"/>
      <c r="AC578" s="385"/>
    </row>
    <row r="579" spans="22:29">
      <c r="V579" s="383"/>
      <c r="W579" s="381"/>
      <c r="X579" s="382"/>
      <c r="Y579" s="383"/>
      <c r="Z579" s="382"/>
      <c r="AA579" s="383"/>
      <c r="AB579" s="382"/>
      <c r="AC579" s="385"/>
    </row>
    <row r="580" spans="22:29">
      <c r="V580" s="382"/>
      <c r="W580" s="384"/>
      <c r="X580" s="382"/>
      <c r="Y580" s="382"/>
      <c r="Z580" s="382"/>
      <c r="AA580" s="382"/>
      <c r="AB580" s="382"/>
      <c r="AC580" s="385"/>
    </row>
    <row r="581" spans="22:29">
      <c r="V581" s="382"/>
      <c r="W581" s="384"/>
      <c r="X581" s="382"/>
      <c r="Y581" s="382"/>
      <c r="Z581" s="382"/>
      <c r="AA581" s="382"/>
      <c r="AB581" s="382"/>
      <c r="AC581" s="385"/>
    </row>
    <row r="582" spans="22:29">
      <c r="V582" s="382"/>
      <c r="W582" s="384"/>
      <c r="X582" s="382"/>
      <c r="Y582" s="382"/>
      <c r="Z582" s="382"/>
      <c r="AA582" s="382"/>
      <c r="AB582" s="382"/>
      <c r="AC582" s="385"/>
    </row>
    <row r="583" spans="22:29">
      <c r="V583" s="383"/>
      <c r="W583" s="381"/>
      <c r="X583" s="382"/>
      <c r="Y583" s="383"/>
      <c r="Z583" s="382"/>
      <c r="AA583" s="383"/>
      <c r="AB583" s="382"/>
      <c r="AC583" s="385"/>
    </row>
    <row r="584" spans="22:29">
      <c r="V584" s="382"/>
      <c r="W584" s="384"/>
      <c r="X584" s="382"/>
      <c r="Y584" s="382"/>
      <c r="Z584" s="382"/>
      <c r="AA584" s="382"/>
      <c r="AB584" s="382"/>
      <c r="AC584" s="385"/>
    </row>
    <row r="585" spans="22:29">
      <c r="V585" s="382"/>
      <c r="W585" s="384"/>
      <c r="X585" s="382"/>
      <c r="Y585" s="382"/>
      <c r="Z585" s="382"/>
      <c r="AA585" s="382"/>
      <c r="AB585" s="382"/>
      <c r="AC585" s="385"/>
    </row>
    <row r="586" spans="22:29">
      <c r="V586" s="382"/>
      <c r="W586" s="384"/>
      <c r="X586" s="382"/>
      <c r="Y586" s="382"/>
      <c r="Z586" s="382"/>
      <c r="AA586" s="382"/>
      <c r="AB586" s="382"/>
      <c r="AC586" s="385"/>
    </row>
    <row r="631" spans="22:29">
      <c r="V631" s="382"/>
      <c r="W631" s="384"/>
      <c r="X631" s="382"/>
      <c r="Y631" s="382"/>
      <c r="Z631" s="382"/>
      <c r="AA631" s="382"/>
      <c r="AB631" s="382"/>
      <c r="AC631" s="385"/>
    </row>
    <row r="632" spans="22:29">
      <c r="V632" s="382"/>
      <c r="W632" s="384"/>
      <c r="X632" s="382"/>
      <c r="Y632" s="382"/>
      <c r="Z632" s="382"/>
      <c r="AA632" s="382"/>
      <c r="AB632" s="382"/>
      <c r="AC632" s="385"/>
    </row>
    <row r="633" spans="22:29">
      <c r="V633" s="383"/>
      <c r="W633" s="384"/>
      <c r="X633" s="382"/>
      <c r="Y633" s="383"/>
      <c r="Z633" s="382"/>
      <c r="AA633" s="383"/>
      <c r="AB633" s="382"/>
      <c r="AC633" s="385"/>
    </row>
    <row r="723" spans="22:29">
      <c r="V723" s="382"/>
      <c r="W723" s="384"/>
      <c r="X723" s="382"/>
      <c r="Y723" s="382"/>
      <c r="Z723" s="382"/>
      <c r="AA723" s="382"/>
      <c r="AB723" s="382"/>
      <c r="AC723" s="385"/>
    </row>
    <row r="724" spans="22:29">
      <c r="V724" s="382"/>
      <c r="W724" s="384"/>
      <c r="X724" s="382"/>
      <c r="Y724" s="382"/>
      <c r="Z724" s="382"/>
      <c r="AA724" s="382"/>
      <c r="AB724" s="382"/>
      <c r="AC724" s="385"/>
    </row>
    <row r="725" spans="22:29">
      <c r="V725" s="382"/>
      <c r="W725" s="384"/>
      <c r="X725" s="382"/>
      <c r="Y725" s="382"/>
      <c r="Z725" s="382"/>
      <c r="AA725" s="382"/>
      <c r="AB725" s="382"/>
      <c r="AC725" s="385"/>
    </row>
    <row r="740" spans="22:29">
      <c r="V740" s="382"/>
      <c r="W740" s="384"/>
      <c r="X740" s="382"/>
      <c r="Y740" s="382"/>
      <c r="Z740" s="382"/>
      <c r="AA740" s="382"/>
      <c r="AB740" s="382"/>
      <c r="AC740" s="385"/>
    </row>
    <row r="741" spans="22:29">
      <c r="V741" s="382"/>
      <c r="W741" s="384"/>
      <c r="X741" s="382"/>
      <c r="Y741" s="382"/>
      <c r="Z741" s="382"/>
      <c r="AA741" s="382"/>
      <c r="AB741" s="382"/>
      <c r="AC741" s="385"/>
    </row>
    <row r="742" spans="22:29">
      <c r="V742" s="382"/>
      <c r="W742" s="384"/>
      <c r="X742" s="382"/>
      <c r="Y742" s="382"/>
      <c r="Z742" s="382"/>
      <c r="AA742" s="382"/>
      <c r="AB742" s="382"/>
      <c r="AC742" s="385"/>
    </row>
    <row r="743" spans="22:29">
      <c r="V743" s="382"/>
      <c r="W743" s="384"/>
      <c r="X743" s="382"/>
      <c r="Y743" s="382"/>
      <c r="Z743" s="382"/>
      <c r="AA743" s="382"/>
      <c r="AB743" s="382"/>
      <c r="AC743" s="385"/>
    </row>
    <row r="744" spans="22:29">
      <c r="V744" s="383"/>
      <c r="W744" s="384"/>
      <c r="X744" s="382"/>
      <c r="Y744" s="383"/>
      <c r="Z744" s="382"/>
      <c r="AA744" s="383"/>
      <c r="AB744" s="382"/>
      <c r="AC744" s="385"/>
    </row>
    <row r="745" spans="22:29">
      <c r="V745" s="382"/>
      <c r="W745" s="384"/>
      <c r="X745" s="382"/>
      <c r="Y745" s="382"/>
      <c r="Z745" s="382"/>
      <c r="AA745" s="382"/>
      <c r="AB745" s="382"/>
      <c r="AC745" s="385"/>
    </row>
    <row r="746" spans="22:29">
      <c r="V746" s="383"/>
      <c r="W746" s="381"/>
      <c r="X746" s="382"/>
      <c r="Y746" s="383"/>
      <c r="Z746" s="382"/>
      <c r="AA746" s="383"/>
      <c r="AB746" s="382"/>
      <c r="AC746" s="385"/>
    </row>
    <row r="747" spans="22:29">
      <c r="V747" s="382"/>
      <c r="W747" s="384"/>
      <c r="X747" s="382"/>
      <c r="Y747" s="382"/>
      <c r="Z747" s="382"/>
      <c r="AA747" s="382"/>
      <c r="AB747" s="382"/>
      <c r="AC747" s="385"/>
    </row>
    <row r="748" spans="22:29">
      <c r="V748" s="382"/>
      <c r="W748" s="384"/>
      <c r="X748" s="382"/>
      <c r="Y748" s="382"/>
      <c r="Z748" s="382"/>
      <c r="AA748" s="382"/>
      <c r="AB748" s="382"/>
      <c r="AC748" s="385"/>
    </row>
    <row r="749" spans="22:29">
      <c r="V749" s="382"/>
      <c r="W749" s="384"/>
      <c r="X749" s="382"/>
      <c r="Y749" s="382"/>
      <c r="Z749" s="382"/>
      <c r="AA749" s="382"/>
      <c r="AB749" s="382"/>
      <c r="AC749" s="385"/>
    </row>
    <row r="750" spans="22:29">
      <c r="V750" s="383"/>
      <c r="W750" s="381"/>
      <c r="X750" s="382"/>
      <c r="Y750" s="383"/>
      <c r="Z750" s="382"/>
      <c r="AA750" s="383"/>
      <c r="AB750" s="382"/>
      <c r="AC750" s="385"/>
    </row>
    <row r="751" spans="22:29">
      <c r="V751" s="382"/>
      <c r="W751" s="384"/>
      <c r="X751" s="382"/>
      <c r="Y751" s="382"/>
      <c r="Z751" s="382"/>
      <c r="AA751" s="382"/>
      <c r="AB751" s="382"/>
      <c r="AC751" s="385"/>
    </row>
    <row r="752" spans="22:29">
      <c r="V752" s="382"/>
      <c r="W752" s="384"/>
      <c r="X752" s="382"/>
      <c r="Y752" s="382"/>
      <c r="Z752" s="382"/>
      <c r="AA752" s="382"/>
      <c r="AB752" s="382"/>
      <c r="AC752" s="385"/>
    </row>
    <row r="753" spans="22:29">
      <c r="V753" s="382"/>
      <c r="W753" s="384"/>
      <c r="X753" s="382"/>
      <c r="Y753" s="382"/>
      <c r="Z753" s="382"/>
      <c r="AA753" s="382"/>
      <c r="AB753" s="382"/>
      <c r="AC753" s="385"/>
    </row>
    <row r="754" spans="22:29">
      <c r="V754" s="382"/>
      <c r="W754" s="384"/>
      <c r="X754" s="382"/>
      <c r="Y754" s="382"/>
      <c r="Z754" s="382"/>
      <c r="AA754" s="382"/>
      <c r="AB754" s="382"/>
      <c r="AC754" s="385"/>
    </row>
    <row r="755" spans="22:29">
      <c r="V755" s="382"/>
      <c r="W755" s="384"/>
      <c r="X755" s="382"/>
      <c r="Y755" s="382"/>
      <c r="Z755" s="382"/>
      <c r="AA755" s="382"/>
      <c r="AB755" s="382"/>
      <c r="AC755" s="385"/>
    </row>
    <row r="756" spans="22:29">
      <c r="V756" s="382"/>
      <c r="W756" s="384"/>
      <c r="X756" s="382"/>
      <c r="Y756" s="382"/>
      <c r="Z756" s="382"/>
      <c r="AA756" s="382"/>
      <c r="AB756" s="382"/>
      <c r="AC756" s="385"/>
    </row>
    <row r="757" spans="22:29">
      <c r="V757" s="382"/>
      <c r="W757" s="384"/>
      <c r="X757" s="382"/>
      <c r="Y757" s="382"/>
      <c r="Z757" s="382"/>
      <c r="AA757" s="382"/>
      <c r="AB757" s="382"/>
      <c r="AC757" s="385"/>
    </row>
    <row r="758" spans="22:29">
      <c r="V758" s="382"/>
      <c r="W758" s="384"/>
      <c r="X758" s="382"/>
      <c r="Y758" s="382"/>
      <c r="Z758" s="382"/>
      <c r="AA758" s="382"/>
      <c r="AB758" s="382"/>
      <c r="AC758" s="385"/>
    </row>
    <row r="759" spans="22:29">
      <c r="V759" s="382"/>
      <c r="W759" s="384"/>
      <c r="X759" s="382"/>
      <c r="Y759" s="382"/>
      <c r="Z759" s="382"/>
      <c r="AA759" s="382"/>
      <c r="AB759" s="382"/>
      <c r="AC759" s="385"/>
    </row>
    <row r="760" spans="22:29">
      <c r="V760" s="382"/>
      <c r="W760" s="384"/>
      <c r="X760" s="382"/>
      <c r="Y760" s="382"/>
      <c r="Z760" s="382"/>
      <c r="AA760" s="382"/>
      <c r="AB760" s="382"/>
      <c r="AC760" s="385"/>
    </row>
    <row r="761" spans="22:29">
      <c r="V761" s="382"/>
      <c r="W761" s="384"/>
      <c r="X761" s="382"/>
      <c r="Y761" s="382"/>
      <c r="Z761" s="382"/>
      <c r="AA761" s="382"/>
      <c r="AB761" s="382"/>
      <c r="AC761" s="385"/>
    </row>
  </sheetData>
  <autoFilter ref="Q2:T2" xr:uid="{00000000-0009-0000-0000-000000000000}">
    <sortState xmlns:xlrd2="http://schemas.microsoft.com/office/spreadsheetml/2017/richdata2" ref="Q3:T44">
      <sortCondition descending="1" ref="R2"/>
    </sortState>
  </autoFilter>
  <sortState xmlns:xlrd2="http://schemas.microsoft.com/office/spreadsheetml/2017/richdata2" ref="B3:O8">
    <sortCondition descending="1" ref="O3:O8"/>
  </sortState>
  <mergeCells count="7">
    <mergeCell ref="V1:AC1"/>
    <mergeCell ref="O1:O2"/>
    <mergeCell ref="E1:I1"/>
    <mergeCell ref="J1:N1"/>
    <mergeCell ref="B10:O10"/>
    <mergeCell ref="B1:C2"/>
    <mergeCell ref="Q1:T1"/>
  </mergeCells>
  <phoneticPr fontId="0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58" pageOrder="overThenDown" orientation="portrait" verticalDpi="300" r:id="rId1"/>
  <headerFooter alignWithMargins="0"/>
  <rowBreaks count="4" manualBreakCount="4">
    <brk id="622" max="23" man="1"/>
    <brk id="688" max="23" man="1"/>
    <brk id="759" max="23" man="1"/>
    <brk id="842" max="23" man="1"/>
  </rowBreaks>
  <colBreaks count="2" manualBreakCount="2">
    <brk id="16" max="1048575" man="1"/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010AF-11C7-478A-B4E9-9EB98B82CAC1}">
  <sheetPr codeName="Sheet5">
    <tabColor theme="8"/>
  </sheetPr>
  <dimension ref="B2:P75"/>
  <sheetViews>
    <sheetView workbookViewId="0"/>
  </sheetViews>
  <sheetFormatPr defaultRowHeight="13.2"/>
  <cols>
    <col min="1" max="1" width="2.44140625" customWidth="1"/>
    <col min="2" max="2" width="24.109375" bestFit="1" customWidth="1"/>
    <col min="9" max="9" width="10.88671875" bestFit="1" customWidth="1"/>
  </cols>
  <sheetData>
    <row r="2" spans="2:14">
      <c r="B2" s="444" t="s">
        <v>178</v>
      </c>
      <c r="C2" s="443" t="s">
        <v>111</v>
      </c>
      <c r="D2" s="443" t="s">
        <v>108</v>
      </c>
      <c r="E2" s="443" t="s">
        <v>109</v>
      </c>
      <c r="F2" s="443" t="s">
        <v>110</v>
      </c>
      <c r="G2" s="443" t="s">
        <v>147</v>
      </c>
      <c r="H2" s="443" t="s">
        <v>148</v>
      </c>
      <c r="I2" s="443" t="s">
        <v>49</v>
      </c>
    </row>
    <row r="3" spans="2:14" ht="13.8" thickBot="1">
      <c r="B3" s="543" t="s">
        <v>57</v>
      </c>
      <c r="C3" s="544">
        <f>VLOOKUP(B3,'T &amp; C ROOFING PREM'!$B$3:$O$8,3,FALSE)</f>
        <v>20</v>
      </c>
      <c r="D3" s="544">
        <f>VLOOKUP(B3,'T &amp; C ROOFING PREM'!$B$3:$O$8,4,FALSE)+VLOOKUP(B3,'T &amp; C ROOFING PREM'!$B$3:$O$8,9,FALSE)</f>
        <v>16</v>
      </c>
      <c r="E3" s="544">
        <f>VLOOKUP(B3,'T &amp; C ROOFING PREM'!$B$3:$O$8,5,FALSE)+VLOOKUP(B3,'T &amp; C ROOFING PREM'!$B$3:$O$8,10,FALSE)</f>
        <v>2</v>
      </c>
      <c r="F3" s="544">
        <f>VLOOKUP(B3,'T &amp; C ROOFING PREM'!$B$3:$O$8,6,FALSE)+VLOOKUP(B3,'T &amp; C ROOFING PREM'!$B$3:$O$8,11,FALSE)</f>
        <v>2</v>
      </c>
      <c r="G3" s="544">
        <f ca="1">VLOOKUP(B3,'T &amp; C ROOFING PREM'!$B$3:$O$8,7,FALSE)+VLOOKUP(B3,'T &amp; C ROOFING PREM'!$B$3:$O$8,12,FALSE)</f>
        <v>160</v>
      </c>
      <c r="H3" s="544">
        <f ca="1">VLOOKUP(B3,'T &amp; C ROOFING PREM'!$B$3:$O$8,8,FALSE)+VLOOKUP(B3,'T &amp; C ROOFING PREM'!$B$3:$O$8,13,FALSE)</f>
        <v>80</v>
      </c>
      <c r="I3" s="544">
        <f ca="1">VLOOKUP(B3,'T &amp; C ROOFING PREM'!$B$3:$O$8,14,FALSE)</f>
        <v>194</v>
      </c>
    </row>
    <row r="4" spans="2:14">
      <c r="B4" s="168" t="s">
        <v>133</v>
      </c>
      <c r="C4" s="170">
        <f>VLOOKUP(B4,'T &amp; C ROOFING PREM'!$B$3:$O$8,3,FALSE)</f>
        <v>20</v>
      </c>
      <c r="D4" s="170">
        <f>VLOOKUP(B4,'T &amp; C ROOFING PREM'!$B$3:$O$8,4,FALSE)+VLOOKUP(B4,'T &amp; C ROOFING PREM'!$B$3:$O$8,9,FALSE)</f>
        <v>14</v>
      </c>
      <c r="E4" s="170">
        <f>VLOOKUP(B4,'T &amp; C ROOFING PREM'!$B$3:$O$8,5,FALSE)+VLOOKUP(B4,'T &amp; C ROOFING PREM'!$B$3:$O$8,10,FALSE)</f>
        <v>2</v>
      </c>
      <c r="F4" s="170">
        <f>VLOOKUP(B4,'T &amp; C ROOFING PREM'!$B$3:$O$8,6,FALSE)+VLOOKUP(B4,'T &amp; C ROOFING PREM'!$B$3:$O$8,11,FALSE)</f>
        <v>4</v>
      </c>
      <c r="G4" s="170">
        <f ca="1">VLOOKUP(B4,'T &amp; C ROOFING PREM'!$B$3:$O$8,7,FALSE)+VLOOKUP(B4,'T &amp; C ROOFING PREM'!$B$3:$O$8,12,FALSE)</f>
        <v>138</v>
      </c>
      <c r="H4" s="170">
        <f ca="1">VLOOKUP(B4,'T &amp; C ROOFING PREM'!$B$3:$O$8,8,FALSE)+VLOOKUP(B4,'T &amp; C ROOFING PREM'!$B$3:$O$8,13,FALSE)</f>
        <v>102</v>
      </c>
      <c r="I4" s="170">
        <f ca="1">VLOOKUP(B4,'T &amp; C ROOFING PREM'!$B$3:$O$8,14,FALSE)</f>
        <v>168</v>
      </c>
    </row>
    <row r="5" spans="2:14">
      <c r="B5" s="171" t="s">
        <v>88</v>
      </c>
      <c r="C5" s="173">
        <f>VLOOKUP(B5,'T &amp; C ROOFING PREM'!$B$3:$O$8,3,FALSE)</f>
        <v>20</v>
      </c>
      <c r="D5" s="173">
        <f>VLOOKUP(B5,'T &amp; C ROOFING PREM'!$B$3:$O$8,4,FALSE)+VLOOKUP(B5,'T &amp; C ROOFING PREM'!$B$3:$O$8,9,FALSE)</f>
        <v>9</v>
      </c>
      <c r="E5" s="173">
        <f>VLOOKUP(B5,'T &amp; C ROOFING PREM'!$B$3:$O$8,5,FALSE)+VLOOKUP(B5,'T &amp; C ROOFING PREM'!$B$3:$O$8,10,FALSE)</f>
        <v>3</v>
      </c>
      <c r="F5" s="173">
        <f>VLOOKUP(B5,'T &amp; C ROOFING PREM'!$B$3:$O$8,6,FALSE)+VLOOKUP(B5,'T &amp; C ROOFING PREM'!$B$3:$O$8,11,FALSE)</f>
        <v>8</v>
      </c>
      <c r="G5" s="173">
        <f ca="1">VLOOKUP(B5,'T &amp; C ROOFING PREM'!$B$3:$O$8,7,FALSE)+VLOOKUP(B5,'T &amp; C ROOFING PREM'!$B$3:$O$8,12,FALSE)</f>
        <v>128</v>
      </c>
      <c r="H5" s="173">
        <f ca="1">VLOOKUP(B5,'T &amp; C ROOFING PREM'!$B$3:$O$8,8,FALSE)+VLOOKUP(B5,'T &amp; C ROOFING PREM'!$B$3:$O$8,13,FALSE)</f>
        <v>112</v>
      </c>
      <c r="I5" s="173">
        <f ca="1">VLOOKUP(B5,'T &amp; C ROOFING PREM'!$B$3:$O$8,14,FALSE)</f>
        <v>149</v>
      </c>
    </row>
    <row r="6" spans="2:14">
      <c r="B6" s="171" t="s">
        <v>223</v>
      </c>
      <c r="C6" s="173">
        <f>VLOOKUP(B6,'T &amp; C ROOFING PREM'!$B$3:$O$8,3,FALSE)</f>
        <v>20</v>
      </c>
      <c r="D6" s="173">
        <f>VLOOKUP(B6,'T &amp; C ROOFING PREM'!$B$3:$O$8,4,FALSE)+VLOOKUP(B6,'T &amp; C ROOFING PREM'!$B$3:$O$8,9,FALSE)</f>
        <v>9</v>
      </c>
      <c r="E6" s="173">
        <f>VLOOKUP(B6,'T &amp; C ROOFING PREM'!$B$3:$O$8,5,FALSE)+VLOOKUP(B6,'T &amp; C ROOFING PREM'!$B$3:$O$8,10,FALSE)</f>
        <v>3</v>
      </c>
      <c r="F6" s="173">
        <f>VLOOKUP(B6,'T &amp; C ROOFING PREM'!$B$3:$O$8,6,FALSE)+VLOOKUP(B6,'T &amp; C ROOFING PREM'!$B$3:$O$8,11,FALSE)</f>
        <v>8</v>
      </c>
      <c r="G6" s="173">
        <f ca="1">VLOOKUP(B6,'T &amp; C ROOFING PREM'!$B$3:$O$8,7,FALSE)+VLOOKUP(B6,'T &amp; C ROOFING PREM'!$B$3:$O$8,12,FALSE)</f>
        <v>123</v>
      </c>
      <c r="H6" s="173">
        <f ca="1">VLOOKUP(B6,'T &amp; C ROOFING PREM'!$B$3:$O$8,8,FALSE)+VLOOKUP(B6,'T &amp; C ROOFING PREM'!$B$3:$O$8,13,FALSE)</f>
        <v>117</v>
      </c>
      <c r="I6" s="173">
        <f ca="1">VLOOKUP(B6,'T &amp; C ROOFING PREM'!$B$3:$O$8,14,FALSE)</f>
        <v>144</v>
      </c>
    </row>
    <row r="7" spans="2:14" ht="13.8" thickBot="1">
      <c r="B7" s="174" t="s">
        <v>14</v>
      </c>
      <c r="C7" s="173">
        <f>VLOOKUP(B7,'T &amp; C ROOFING PREM'!$B$3:$O$8,3,FALSE)</f>
        <v>20</v>
      </c>
      <c r="D7" s="173">
        <f>VLOOKUP(B7,'T &amp; C ROOFING PREM'!$B$3:$O$8,4,FALSE)+VLOOKUP(B7,'T &amp; C ROOFING PREM'!$B$3:$O$8,9,FALSE)</f>
        <v>4</v>
      </c>
      <c r="E7" s="173">
        <f>VLOOKUP(B7,'T &amp; C ROOFING PREM'!$B$3:$O$8,5,FALSE)+VLOOKUP(B7,'T &amp; C ROOFING PREM'!$B$3:$O$8,10,FALSE)</f>
        <v>2</v>
      </c>
      <c r="F7" s="173">
        <f>VLOOKUP(B7,'T &amp; C ROOFING PREM'!$B$3:$O$8,6,FALSE)+VLOOKUP(B7,'T &amp; C ROOFING PREM'!$B$3:$O$8,11,FALSE)</f>
        <v>14</v>
      </c>
      <c r="G7" s="173">
        <f ca="1">VLOOKUP(B7,'T &amp; C ROOFING PREM'!$B$3:$O$8,7,FALSE)+VLOOKUP(B7,'T &amp; C ROOFING PREM'!$B$3:$O$8,12,FALSE)</f>
        <v>85</v>
      </c>
      <c r="H7" s="173">
        <f ca="1">VLOOKUP(B7,'T &amp; C ROOFING PREM'!$B$3:$O$8,8,FALSE)+VLOOKUP(B7,'T &amp; C ROOFING PREM'!$B$3:$O$8,13,FALSE)</f>
        <v>155</v>
      </c>
      <c r="I7" s="173">
        <f ca="1">VLOOKUP(B7,'T &amp; C ROOFING PREM'!$B$3:$O$8,14,FALSE)</f>
        <v>95</v>
      </c>
    </row>
    <row r="8" spans="2:14">
      <c r="B8" s="168" t="s">
        <v>173</v>
      </c>
      <c r="C8" s="170">
        <f>VLOOKUP(B8,'T &amp; C ROOFING PREM'!$B$3:$O$8,3,FALSE)</f>
        <v>20</v>
      </c>
      <c r="D8" s="170">
        <f>VLOOKUP(B8,'T &amp; C ROOFING PREM'!$B$3:$O$8,4,FALSE)+VLOOKUP(B8,'T &amp; C ROOFING PREM'!$B$3:$O$8,9,FALSE)</f>
        <v>1</v>
      </c>
      <c r="E8" s="170">
        <f>VLOOKUP(B8,'T &amp; C ROOFING PREM'!$B$3:$O$8,5,FALSE)+VLOOKUP(B8,'T &amp; C ROOFING PREM'!$B$3:$O$8,10,FALSE)</f>
        <v>2</v>
      </c>
      <c r="F8" s="170">
        <f>VLOOKUP(B8,'T &amp; C ROOFING PREM'!$B$3:$O$8,6,FALSE)+VLOOKUP(B8,'T &amp; C ROOFING PREM'!$B$3:$O$8,11,FALSE)</f>
        <v>17</v>
      </c>
      <c r="G8" s="170">
        <f ca="1">VLOOKUP(B8,'T &amp; C ROOFING PREM'!$B$3:$O$8,7,FALSE)+VLOOKUP(B8,'T &amp; C ROOFING PREM'!$B$3:$O$8,12,FALSE)</f>
        <v>86</v>
      </c>
      <c r="H8" s="170">
        <f ca="1">VLOOKUP(B8,'T &amp; C ROOFING PREM'!$B$3:$O$8,8,FALSE)+VLOOKUP(B8,'T &amp; C ROOFING PREM'!$B$3:$O$8,13,FALSE)</f>
        <v>154</v>
      </c>
      <c r="I8" s="170">
        <f ca="1">VLOOKUP(B8,'T &amp; C ROOFING PREM'!$B$3:$O$8,14,FALSE)</f>
        <v>90</v>
      </c>
    </row>
    <row r="11" spans="2:14">
      <c r="B11" s="445" t="s">
        <v>282</v>
      </c>
      <c r="C11" s="446" t="s">
        <v>111</v>
      </c>
      <c r="D11" s="446" t="s">
        <v>108</v>
      </c>
      <c r="E11" s="446" t="s">
        <v>109</v>
      </c>
      <c r="F11" s="446" t="s">
        <v>110</v>
      </c>
      <c r="G11" s="446" t="s">
        <v>147</v>
      </c>
      <c r="H11" s="446" t="s">
        <v>148</v>
      </c>
      <c r="I11" s="446" t="s">
        <v>49</v>
      </c>
    </row>
    <row r="12" spans="2:14" ht="13.8" thickBot="1">
      <c r="B12" s="526" t="s">
        <v>234</v>
      </c>
      <c r="C12" s="527">
        <f>VLOOKUP(B12,'LOGICALIS 1ST'!$B$3:$O$8,3,FALSE)</f>
        <v>20</v>
      </c>
      <c r="D12" s="527">
        <f>VLOOKUP(B12,'LOGICALIS 1ST'!$B$3:$O$8,4,FALSE)+VLOOKUP(B12,'LOGICALIS 1ST'!$B$3:$O$8,9,FALSE)</f>
        <v>14</v>
      </c>
      <c r="E12" s="527">
        <f>VLOOKUP(B12,'LOGICALIS 1ST'!$B$3:$O$8,5,FALSE)+VLOOKUP(B12,'LOGICALIS 1ST'!$B$3:$O$8,10,FALSE)</f>
        <v>3</v>
      </c>
      <c r="F12" s="527">
        <f>VLOOKUP(B12,'LOGICALIS 1ST'!$B$3:$O$8,6,FALSE)+VLOOKUP(B12,'LOGICALIS 1ST'!$B$3:$O$8,11,FALSE)</f>
        <v>3</v>
      </c>
      <c r="G12" s="527">
        <f ca="1">VLOOKUP(B12,'LOGICALIS 1ST'!$B$3:$O$8,7,FALSE)+VLOOKUP(B12,'LOGICALIS 1ST'!$B$3:$O$8,12,FALSE)</f>
        <v>97</v>
      </c>
      <c r="H12" s="527">
        <f ca="1">VLOOKUP(B12,'LOGICALIS 1ST'!$B$3:$O$8,8,FALSE)+VLOOKUP(B12,'LOGICALIS 1ST'!$B$3:$O$8,13,FALSE)</f>
        <v>63</v>
      </c>
      <c r="I12" s="527">
        <f ca="1">VLOOKUP(B12,'LOGICALIS 1ST'!$B$3:$O$8,14,FALSE)</f>
        <v>128</v>
      </c>
      <c r="K12" s="484"/>
      <c r="L12" s="484"/>
    </row>
    <row r="13" spans="2:14">
      <c r="B13" s="184" t="s">
        <v>185</v>
      </c>
      <c r="C13" s="186">
        <f>VLOOKUP(B13,'LOGICALIS 1ST'!$B$3:$O$8,3,FALSE)</f>
        <v>20</v>
      </c>
      <c r="D13" s="186">
        <f>VLOOKUP(B13,'LOGICALIS 1ST'!$B$3:$O$8,4,FALSE)+VLOOKUP(B13,'LOGICALIS 1ST'!$B$3:$O$8,9,FALSE)</f>
        <v>14</v>
      </c>
      <c r="E13" s="186">
        <f>VLOOKUP(B13,'LOGICALIS 1ST'!$B$3:$O$8,5,FALSE)+VLOOKUP(B13,'LOGICALIS 1ST'!$B$3:$O$8,10,FALSE)</f>
        <v>2</v>
      </c>
      <c r="F13" s="186">
        <f>VLOOKUP(B13,'LOGICALIS 1ST'!$B$3:$O$8,6,FALSE)+VLOOKUP(B13,'LOGICALIS 1ST'!$B$3:$O$8,11,FALSE)</f>
        <v>4</v>
      </c>
      <c r="G13" s="186">
        <f ca="1">VLOOKUP(B13,'LOGICALIS 1ST'!$B$3:$O$8,7,FALSE)+VLOOKUP(B13,'LOGICALIS 1ST'!$B$3:$O$8,12,FALSE)</f>
        <v>94</v>
      </c>
      <c r="H13" s="186">
        <f ca="1">VLOOKUP(B13,'LOGICALIS 1ST'!$B$3:$O$8,8,FALSE)+VLOOKUP(B13,'LOGICALIS 1ST'!$B$3:$O$8,13,FALSE)</f>
        <v>66</v>
      </c>
      <c r="I13" s="186">
        <f ca="1">VLOOKUP(B13,'LOGICALIS 1ST'!$B$3:$O$8,14,FALSE)</f>
        <v>124</v>
      </c>
      <c r="K13" s="484"/>
      <c r="L13" s="484"/>
    </row>
    <row r="14" spans="2:14">
      <c r="B14" s="187" t="s">
        <v>184</v>
      </c>
      <c r="C14" s="189">
        <f>VLOOKUP(B14,'LOGICALIS 1ST'!$B$3:$O$8,3,FALSE)</f>
        <v>20</v>
      </c>
      <c r="D14" s="189">
        <f>VLOOKUP(B14,'LOGICALIS 1ST'!$B$3:$O$8,4,FALSE)+VLOOKUP(B14,'LOGICALIS 1ST'!$B$3:$O$8,9,FALSE)</f>
        <v>10</v>
      </c>
      <c r="E14" s="189">
        <f>VLOOKUP(B14,'LOGICALIS 1ST'!$B$3:$O$8,5,FALSE)+VLOOKUP(B14,'LOGICALIS 1ST'!$B$3:$O$8,10,FALSE)</f>
        <v>4</v>
      </c>
      <c r="F14" s="189">
        <f>VLOOKUP(B14,'LOGICALIS 1ST'!$B$3:$O$8,6,FALSE)+VLOOKUP(B14,'LOGICALIS 1ST'!$B$3:$O$8,11,FALSE)</f>
        <v>6</v>
      </c>
      <c r="G14" s="189">
        <f ca="1">VLOOKUP(B14,'LOGICALIS 1ST'!$B$3:$O$8,7,FALSE)+VLOOKUP(B14,'LOGICALIS 1ST'!$B$3:$O$8,12,FALSE)</f>
        <v>91</v>
      </c>
      <c r="H14" s="189">
        <f ca="1">VLOOKUP(B14,'LOGICALIS 1ST'!$B$3:$O$8,8,FALSE)+VLOOKUP(B14,'LOGICALIS 1ST'!$B$3:$O$8,13,FALSE)</f>
        <v>69</v>
      </c>
      <c r="I14" s="189">
        <f ca="1">VLOOKUP(B14,'LOGICALIS 1ST'!$B$3:$O$8,14,FALSE)</f>
        <v>115</v>
      </c>
      <c r="K14" s="484"/>
      <c r="L14" s="484"/>
      <c r="M14" s="484"/>
      <c r="N14" s="484"/>
    </row>
    <row r="15" spans="2:14" ht="13.8" thickBot="1">
      <c r="B15" s="190" t="s">
        <v>58</v>
      </c>
      <c r="C15" s="189">
        <f>VLOOKUP(B15,'LOGICALIS 1ST'!$B$3:$O$8,3,FALSE)</f>
        <v>20</v>
      </c>
      <c r="D15" s="189">
        <f>VLOOKUP(B15,'LOGICALIS 1ST'!$B$3:$O$8,4,FALSE)+VLOOKUP(B15,'LOGICALIS 1ST'!$B$3:$O$8,9,FALSE)</f>
        <v>5</v>
      </c>
      <c r="E15" s="189">
        <f>VLOOKUP(B15,'LOGICALIS 1ST'!$B$3:$O$8,5,FALSE)+VLOOKUP(B15,'LOGICALIS 1ST'!$B$3:$O$8,10,FALSE)</f>
        <v>5</v>
      </c>
      <c r="F15" s="189">
        <f>VLOOKUP(B15,'LOGICALIS 1ST'!$B$3:$O$8,6,FALSE)+VLOOKUP(B15,'LOGICALIS 1ST'!$B$3:$O$8,11,FALSE)</f>
        <v>10</v>
      </c>
      <c r="G15" s="189">
        <f ca="1">VLOOKUP(B15,'LOGICALIS 1ST'!$B$3:$O$8,7,FALSE)+VLOOKUP(B15,'LOGICALIS 1ST'!$B$3:$O$8,12,FALSE)</f>
        <v>73</v>
      </c>
      <c r="H15" s="189">
        <f ca="1">VLOOKUP(B15,'LOGICALIS 1ST'!$B$3:$O$8,8,FALSE)+VLOOKUP(B15,'LOGICALIS 1ST'!$B$3:$O$8,13,FALSE)</f>
        <v>87</v>
      </c>
      <c r="I15" s="189">
        <f ca="1">VLOOKUP(B15,'LOGICALIS 1ST'!$B$3:$O$8,14,FALSE)</f>
        <v>88</v>
      </c>
      <c r="K15" s="484"/>
      <c r="L15" s="484"/>
      <c r="M15" s="484"/>
      <c r="N15" s="484"/>
    </row>
    <row r="16" spans="2:14">
      <c r="B16" s="184" t="s">
        <v>186</v>
      </c>
      <c r="C16" s="186">
        <f>VLOOKUP(B16,'LOGICALIS 1ST'!$B$3:$O$8,3,FALSE)</f>
        <v>20</v>
      </c>
      <c r="D16" s="186">
        <f>VLOOKUP(B16,'LOGICALIS 1ST'!$B$3:$O$8,4,FALSE)+VLOOKUP(B16,'LOGICALIS 1ST'!$B$3:$O$8,9,FALSE)</f>
        <v>5</v>
      </c>
      <c r="E16" s="186">
        <f>VLOOKUP(B16,'LOGICALIS 1ST'!$B$3:$O$8,5,FALSE)+VLOOKUP(B16,'LOGICALIS 1ST'!$B$3:$O$8,10,FALSE)</f>
        <v>1</v>
      </c>
      <c r="F16" s="186">
        <f>VLOOKUP(B16,'LOGICALIS 1ST'!$B$3:$O$8,6,FALSE)+VLOOKUP(B16,'LOGICALIS 1ST'!$B$3:$O$8,11,FALSE)</f>
        <v>14</v>
      </c>
      <c r="G16" s="186">
        <f ca="1">VLOOKUP(B16,'LOGICALIS 1ST'!$B$3:$O$8,7,FALSE)+VLOOKUP(B16,'LOGICALIS 1ST'!$B$3:$O$8,12,FALSE)</f>
        <v>64</v>
      </c>
      <c r="H16" s="186">
        <f ca="1">VLOOKUP(B16,'LOGICALIS 1ST'!$B$3:$O$8,8,FALSE)+VLOOKUP(B16,'LOGICALIS 1ST'!$B$3:$O$8,13,FALSE)</f>
        <v>96</v>
      </c>
      <c r="I16" s="186">
        <f ca="1">VLOOKUP(B16,'LOGICALIS 1ST'!$B$3:$O$8,14,FALSE)</f>
        <v>75</v>
      </c>
      <c r="K16" s="484"/>
      <c r="L16" s="484"/>
      <c r="M16" s="484"/>
      <c r="N16" s="484"/>
    </row>
    <row r="17" spans="2:16">
      <c r="B17" s="542" t="s">
        <v>92</v>
      </c>
      <c r="C17" s="528">
        <f>VLOOKUP(B17,'LOGICALIS 1ST'!$B$3:$O$8,3,FALSE)</f>
        <v>20</v>
      </c>
      <c r="D17" s="528">
        <f>VLOOKUP(B17,'LOGICALIS 1ST'!$B$3:$O$8,4,FALSE)+VLOOKUP(B17,'LOGICALIS 1ST'!$B$3:$O$8,9,FALSE)</f>
        <v>3</v>
      </c>
      <c r="E17" s="528">
        <f>VLOOKUP(B17,'LOGICALIS 1ST'!$B$3:$O$8,5,FALSE)+VLOOKUP(B17,'LOGICALIS 1ST'!$B$3:$O$8,10,FALSE)</f>
        <v>3</v>
      </c>
      <c r="F17" s="528">
        <f>VLOOKUP(B17,'LOGICALIS 1ST'!$B$3:$O$8,6,FALSE)+VLOOKUP(B17,'LOGICALIS 1ST'!$B$3:$O$8,11,FALSE)</f>
        <v>14</v>
      </c>
      <c r="G17" s="528">
        <f ca="1">VLOOKUP(B17,'LOGICALIS 1ST'!$B$3:$O$8,7,FALSE)+VLOOKUP(B17,'LOGICALIS 1ST'!$B$3:$O$8,12,FALSE)</f>
        <v>61</v>
      </c>
      <c r="H17" s="528">
        <f ca="1">VLOOKUP(B17,'LOGICALIS 1ST'!$B$3:$O$8,8,FALSE)+VLOOKUP(B17,'LOGICALIS 1ST'!$B$3:$O$8,13,FALSE)</f>
        <v>99</v>
      </c>
      <c r="I17" s="528">
        <f ca="1">VLOOKUP(B17,'LOGICALIS 1ST'!$B$3:$O$8,14,FALSE)</f>
        <v>70</v>
      </c>
    </row>
    <row r="20" spans="2:16">
      <c r="B20" s="447" t="s">
        <v>179</v>
      </c>
      <c r="C20" s="448" t="s">
        <v>111</v>
      </c>
      <c r="D20" s="448" t="s">
        <v>108</v>
      </c>
      <c r="E20" s="448" t="s">
        <v>109</v>
      </c>
      <c r="F20" s="448" t="s">
        <v>110</v>
      </c>
      <c r="G20" s="448" t="s">
        <v>147</v>
      </c>
      <c r="H20" s="448" t="s">
        <v>148</v>
      </c>
      <c r="I20" s="448" t="s">
        <v>49</v>
      </c>
    </row>
    <row r="21" spans="2:16">
      <c r="B21" s="531" t="s">
        <v>183</v>
      </c>
      <c r="C21" s="532">
        <f>VLOOKUP(B21,'CHEMMYS 2ND'!$B$3:$O$8,3,FALSE)</f>
        <v>20</v>
      </c>
      <c r="D21" s="532">
        <f>VLOOKUP(B21,'CHEMMYS 2ND'!$B$3:$O$8,4,FALSE)+VLOOKUP(B21,'CHEMMYS 2ND'!$B$3:$O$8,9,FALSE)</f>
        <v>7</v>
      </c>
      <c r="E21" s="532">
        <f>VLOOKUP(B21,'CHEMMYS 2ND'!$B$3:$O$8,5,FALSE)+VLOOKUP(B21,'CHEMMYS 2ND'!$B$3:$O$8,10,FALSE)</f>
        <v>9</v>
      </c>
      <c r="F21" s="532">
        <f>VLOOKUP(B21,'CHEMMYS 2ND'!$B$3:$O$8,6,FALSE)+VLOOKUP(B21,'CHEMMYS 2ND'!$B$3:$O$8,11,FALSE)</f>
        <v>4</v>
      </c>
      <c r="G21" s="532">
        <f ca="1">VLOOKUP(B21,'CHEMMYS 2ND'!$B$3:$O$8,7,FALSE)+VLOOKUP(B21,'CHEMMYS 2ND'!$B$3:$O$8,12,FALSE)</f>
        <v>87</v>
      </c>
      <c r="H21" s="532">
        <f ca="1">VLOOKUP(B21,'CHEMMYS 2ND'!$B$3:$O$8,8,FALSE)+VLOOKUP(B21,'CHEMMYS 2ND'!$B$3:$O$8,13,FALSE)</f>
        <v>73</v>
      </c>
      <c r="I21" s="532">
        <f ca="1">VLOOKUP(B21,'CHEMMYS 2ND'!$B$3:$O$8,14,FALSE)</f>
        <v>110</v>
      </c>
      <c r="P21" s="484"/>
    </row>
    <row r="22" spans="2:16" ht="13.8" thickBot="1">
      <c r="B22" s="460" t="s">
        <v>69</v>
      </c>
      <c r="C22" s="548">
        <f>VLOOKUP(B22,'CHEMMYS 2ND'!$B$3:$O$8,3,FALSE)</f>
        <v>20</v>
      </c>
      <c r="D22" s="548">
        <f>VLOOKUP(B22,'CHEMMYS 2ND'!$B$3:$O$8,4,FALSE)+VLOOKUP(B22,'CHEMMYS 2ND'!$B$3:$O$8,9,FALSE)</f>
        <v>8</v>
      </c>
      <c r="E22" s="548">
        <f>VLOOKUP(B22,'CHEMMYS 2ND'!$B$3:$O$8,5,FALSE)+VLOOKUP(B22,'CHEMMYS 2ND'!$B$3:$O$8,10,FALSE)</f>
        <v>7</v>
      </c>
      <c r="F22" s="548">
        <f>VLOOKUP(B22,'CHEMMYS 2ND'!$B$3:$O$8,6,FALSE)+VLOOKUP(B22,'CHEMMYS 2ND'!$B$3:$O$8,11,FALSE)</f>
        <v>5</v>
      </c>
      <c r="G22" s="548">
        <f ca="1">VLOOKUP(B22,'CHEMMYS 2ND'!$B$3:$O$8,7,FALSE)+VLOOKUP(B22,'CHEMMYS 2ND'!$B$3:$O$8,12,FALSE)</f>
        <v>79</v>
      </c>
      <c r="H22" s="548">
        <f ca="1">VLOOKUP(B22,'CHEMMYS 2ND'!$B$3:$O$8,8,FALSE)+VLOOKUP(B22,'CHEMMYS 2ND'!$B$3:$O$8,13,FALSE)</f>
        <v>81</v>
      </c>
      <c r="I22" s="548">
        <f ca="1">VLOOKUP(B22,'CHEMMYS 2ND'!$B$3:$O$8,14,FALSE)</f>
        <v>102</v>
      </c>
    </row>
    <row r="23" spans="2:16">
      <c r="B23" s="547" t="s">
        <v>55</v>
      </c>
      <c r="C23" s="549">
        <f>VLOOKUP(B23,'CHEMMYS 2ND'!$B$3:$O$8,3,FALSE)</f>
        <v>20</v>
      </c>
      <c r="D23" s="549">
        <f>VLOOKUP(B23,'CHEMMYS 2ND'!$B$3:$O$8,4,FALSE)+VLOOKUP(B23,'CHEMMYS 2ND'!$B$3:$O$8,9,FALSE)</f>
        <v>6</v>
      </c>
      <c r="E23" s="549">
        <f>VLOOKUP(B23,'CHEMMYS 2ND'!$B$3:$O$8,5,FALSE)+VLOOKUP(B23,'CHEMMYS 2ND'!$B$3:$O$8,10,FALSE)</f>
        <v>7</v>
      </c>
      <c r="F23" s="549">
        <f>VLOOKUP(B23,'CHEMMYS 2ND'!$B$3:$O$8,6,FALSE)+VLOOKUP(B23,'CHEMMYS 2ND'!$B$3:$O$8,11,FALSE)</f>
        <v>7</v>
      </c>
      <c r="G23" s="549">
        <f ca="1">VLOOKUP(B23,'CHEMMYS 2ND'!$B$3:$O$8,7,FALSE)+VLOOKUP(B23,'CHEMMYS 2ND'!$B$3:$O$8,12,FALSE)</f>
        <v>82</v>
      </c>
      <c r="H23" s="549">
        <f ca="1">VLOOKUP(B23,'CHEMMYS 2ND'!$B$3:$O$8,8,FALSE)+VLOOKUP(B23,'CHEMMYS 2ND'!$B$3:$O$8,13,FALSE)</f>
        <v>78</v>
      </c>
      <c r="I23" s="549">
        <f ca="1">VLOOKUP(B23,'CHEMMYS 2ND'!$B$3:$O$8,14,FALSE)</f>
        <v>101</v>
      </c>
    </row>
    <row r="24" spans="2:16" ht="13.8" thickBot="1">
      <c r="B24" s="460" t="s">
        <v>87</v>
      </c>
      <c r="C24" s="204">
        <f>VLOOKUP(B24,'CHEMMYS 2ND'!$B$3:$O$8,3,FALSE)</f>
        <v>20</v>
      </c>
      <c r="D24" s="204">
        <f>VLOOKUP(B24,'CHEMMYS 2ND'!$B$3:$O$8,4,FALSE)+VLOOKUP(B24,'CHEMMYS 2ND'!$B$3:$O$8,9,FALSE)</f>
        <v>7</v>
      </c>
      <c r="E24" s="204">
        <f>VLOOKUP(B24,'CHEMMYS 2ND'!$B$3:$O$8,5,FALSE)+VLOOKUP(B24,'CHEMMYS 2ND'!$B$3:$O$8,10,FALSE)</f>
        <v>7</v>
      </c>
      <c r="F24" s="204">
        <f>VLOOKUP(B24,'CHEMMYS 2ND'!$B$3:$O$8,6,FALSE)+VLOOKUP(B24,'CHEMMYS 2ND'!$B$3:$O$8,11,FALSE)</f>
        <v>6</v>
      </c>
      <c r="G24" s="204">
        <f ca="1">VLOOKUP(B24,'CHEMMYS 2ND'!$B$3:$O$8,7,FALSE)+VLOOKUP(B24,'CHEMMYS 2ND'!$B$3:$O$8,12,FALSE)</f>
        <v>78</v>
      </c>
      <c r="H24" s="204">
        <f ca="1">VLOOKUP(B24,'CHEMMYS 2ND'!$B$3:$O$8,8,FALSE)+VLOOKUP(B24,'CHEMMYS 2ND'!$B$3:$O$8,13,FALSE)</f>
        <v>82</v>
      </c>
      <c r="I24" s="204">
        <f ca="1">VLOOKUP(B24,'CHEMMYS 2ND'!$B$3:$O$8,14,FALSE)</f>
        <v>99</v>
      </c>
    </row>
    <row r="25" spans="2:16">
      <c r="B25" s="547" t="s">
        <v>172</v>
      </c>
      <c r="C25" s="549">
        <f>VLOOKUP(B25,'CHEMMYS 2ND'!$B$3:$O$8,3,FALSE)</f>
        <v>20</v>
      </c>
      <c r="D25" s="549">
        <f>VLOOKUP(B25,'CHEMMYS 2ND'!$B$3:$O$8,4,FALSE)+VLOOKUP(B25,'CHEMMYS 2ND'!$B$3:$O$8,9,FALSE)</f>
        <v>7</v>
      </c>
      <c r="E25" s="549">
        <f>VLOOKUP(B25,'CHEMMYS 2ND'!$B$3:$O$8,5,FALSE)+VLOOKUP(B25,'CHEMMYS 2ND'!$B$3:$O$8,10,FALSE)</f>
        <v>5</v>
      </c>
      <c r="F25" s="549">
        <f>VLOOKUP(B25,'CHEMMYS 2ND'!$B$3:$O$8,6,FALSE)+VLOOKUP(B25,'CHEMMYS 2ND'!$B$3:$O$8,11,FALSE)</f>
        <v>8</v>
      </c>
      <c r="G25" s="549">
        <f ca="1">VLOOKUP(B25,'CHEMMYS 2ND'!$B$3:$O$8,7,FALSE)+VLOOKUP(B25,'CHEMMYS 2ND'!$B$3:$O$8,12,FALSE)</f>
        <v>79</v>
      </c>
      <c r="H25" s="549">
        <f ca="1">VLOOKUP(B25,'CHEMMYS 2ND'!$B$3:$O$8,8,FALSE)+VLOOKUP(B25,'CHEMMYS 2ND'!$B$3:$O$8,13,FALSE)</f>
        <v>81</v>
      </c>
      <c r="I25" s="549">
        <f ca="1">VLOOKUP(B25,'CHEMMYS 2ND'!$B$3:$O$8,14,FALSE)</f>
        <v>98</v>
      </c>
    </row>
    <row r="26" spans="2:16">
      <c r="B26" s="205" t="s">
        <v>220</v>
      </c>
      <c r="C26" s="204">
        <f>VLOOKUP(B26,'CHEMMYS 2ND'!$B$3:$O$8,3,FALSE)</f>
        <v>20</v>
      </c>
      <c r="D26" s="204">
        <f>VLOOKUP(B26,'CHEMMYS 2ND'!$B$3:$O$8,4,FALSE)+VLOOKUP(B26,'CHEMMYS 2ND'!$B$3:$O$8,9,FALSE)</f>
        <v>4</v>
      </c>
      <c r="E26" s="204">
        <f>VLOOKUP(B26,'CHEMMYS 2ND'!$B$3:$O$8,5,FALSE)+VLOOKUP(B26,'CHEMMYS 2ND'!$B$3:$O$8,10,FALSE)</f>
        <v>7</v>
      </c>
      <c r="F26" s="204">
        <f>VLOOKUP(B26,'CHEMMYS 2ND'!$B$3:$O$8,6,FALSE)+VLOOKUP(B26,'CHEMMYS 2ND'!$B$3:$O$8,11,FALSE)</f>
        <v>9</v>
      </c>
      <c r="G26" s="204">
        <f ca="1">VLOOKUP(B26,'CHEMMYS 2ND'!$B$3:$O$8,7,FALSE)+VLOOKUP(B26,'CHEMMYS 2ND'!$B$3:$O$8,12,FALSE)</f>
        <v>75</v>
      </c>
      <c r="H26" s="204">
        <f ca="1">VLOOKUP(B26,'CHEMMYS 2ND'!$B$3:$O$8,8,FALSE)+VLOOKUP(B26,'CHEMMYS 2ND'!$B$3:$O$8,13,FALSE)</f>
        <v>85</v>
      </c>
      <c r="I26" s="204">
        <f ca="1">VLOOKUP(B26,'CHEMMYS 2ND'!$B$3:$O$8,14,FALSE)</f>
        <v>90</v>
      </c>
    </row>
    <row r="29" spans="2:16">
      <c r="B29" s="449" t="s">
        <v>199</v>
      </c>
      <c r="C29" s="450" t="s">
        <v>111</v>
      </c>
      <c r="D29" s="450" t="s">
        <v>108</v>
      </c>
      <c r="E29" s="450" t="s">
        <v>109</v>
      </c>
      <c r="F29" s="450" t="s">
        <v>110</v>
      </c>
      <c r="G29" s="450" t="s">
        <v>147</v>
      </c>
      <c r="H29" s="450" t="s">
        <v>148</v>
      </c>
      <c r="I29" s="450" t="s">
        <v>49</v>
      </c>
    </row>
    <row r="30" spans="2:16">
      <c r="B30" s="545" t="s">
        <v>39</v>
      </c>
      <c r="C30" s="546">
        <f>VLOOKUP(B30,'KNIGHTS 3RD'!$B$3:$O$8,3,FALSE)</f>
        <v>20</v>
      </c>
      <c r="D30" s="546">
        <f>VLOOKUP(B30,'KNIGHTS 3RD'!$B$3:$O$8,4,FALSE)+VLOOKUP(B30,'KNIGHTS 3RD'!$B$3:$O$8,9,FALSE)</f>
        <v>13</v>
      </c>
      <c r="E30" s="546">
        <f>VLOOKUP(B30,'KNIGHTS 3RD'!$B$3:$O$8,5,FALSE)+VLOOKUP(B30,'KNIGHTS 3RD'!$B$3:$O$8,10,FALSE)</f>
        <v>2</v>
      </c>
      <c r="F30" s="546">
        <f>VLOOKUP(B30,'KNIGHTS 3RD'!$B$3:$O$8,6,FALSE)+VLOOKUP(B30,'KNIGHTS 3RD'!$B$3:$O$8,11,FALSE)</f>
        <v>5</v>
      </c>
      <c r="G30" s="546">
        <f ca="1">VLOOKUP(B30,'KNIGHTS 3RD'!$B$3:$O$8,7,FALSE)+VLOOKUP(B30,'KNIGHTS 3RD'!$B$3:$O$8,12,FALSE)</f>
        <v>96</v>
      </c>
      <c r="H30" s="546">
        <f ca="1">VLOOKUP(B30,'KNIGHTS 3RD'!$B$3:$O$8,8,FALSE)+VLOOKUP(B30,'KNIGHTS 3RD'!$B$3:$O$8,13,FALSE)</f>
        <v>64</v>
      </c>
      <c r="I30" s="546">
        <f ca="1">VLOOKUP(B30,'KNIGHTS 3RD'!$B$3:$O$8,14,FALSE)</f>
        <v>124</v>
      </c>
    </row>
    <row r="31" spans="2:16" ht="13.8" thickBot="1">
      <c r="B31" s="519" t="s">
        <v>221</v>
      </c>
      <c r="C31" s="520">
        <f>VLOOKUP(B31,'KNIGHTS 3RD'!$B$3:$O$8,3,FALSE)</f>
        <v>20</v>
      </c>
      <c r="D31" s="520">
        <f>VLOOKUP(B31,'KNIGHTS 3RD'!$B$3:$O$8,4,FALSE)+VLOOKUP(B31,'KNIGHTS 3RD'!$B$3:$O$8,9,FALSE)</f>
        <v>9</v>
      </c>
      <c r="E31" s="520">
        <f>VLOOKUP(B31,'KNIGHTS 3RD'!$B$3:$O$8,5,FALSE)+VLOOKUP(B31,'KNIGHTS 3RD'!$B$3:$O$8,10,FALSE)</f>
        <v>5</v>
      </c>
      <c r="F31" s="520">
        <f>VLOOKUP(B31,'KNIGHTS 3RD'!$B$3:$O$8,6,FALSE)+VLOOKUP(B31,'KNIGHTS 3RD'!$B$3:$O$8,11,FALSE)</f>
        <v>6</v>
      </c>
      <c r="G31" s="520">
        <f ca="1">VLOOKUP(B31,'KNIGHTS 3RD'!$B$3:$O$8,7,FALSE)+VLOOKUP(B31,'KNIGHTS 3RD'!$B$3:$O$8,12,FALSE)</f>
        <v>86</v>
      </c>
      <c r="H31" s="520">
        <f ca="1">VLOOKUP(B31,'KNIGHTS 3RD'!$B$3:$O$8,8,FALSE)+VLOOKUP(B31,'KNIGHTS 3RD'!$B$3:$O$8,13,FALSE)</f>
        <v>74</v>
      </c>
      <c r="I31" s="520">
        <f ca="1">VLOOKUP(B31,'KNIGHTS 3RD'!$B$3:$O$8,14,FALSE)</f>
        <v>109</v>
      </c>
    </row>
    <row r="32" spans="2:16">
      <c r="B32" s="521" t="s">
        <v>235</v>
      </c>
      <c r="C32" s="522">
        <f>VLOOKUP(B32,'KNIGHTS 3RD'!$B$3:$O$8,3,FALSE)</f>
        <v>20</v>
      </c>
      <c r="D32" s="522">
        <f>VLOOKUP(B32,'KNIGHTS 3RD'!$B$3:$O$8,4,FALSE)+VLOOKUP(B32,'KNIGHTS 3RD'!$B$3:$O$8,9,FALSE)</f>
        <v>9</v>
      </c>
      <c r="E32" s="522">
        <f>VLOOKUP(B32,'KNIGHTS 3RD'!$B$3:$O$8,5,FALSE)+VLOOKUP(B32,'KNIGHTS 3RD'!$B$3:$O$8,10,FALSE)</f>
        <v>5</v>
      </c>
      <c r="F32" s="522">
        <f>VLOOKUP(B32,'KNIGHTS 3RD'!$B$3:$O$8,6,FALSE)+VLOOKUP(B32,'KNIGHTS 3RD'!$B$3:$O$8,11,FALSE)</f>
        <v>6</v>
      </c>
      <c r="G32" s="522">
        <f ca="1">VLOOKUP(B32,'KNIGHTS 3RD'!$B$3:$O$8,7,FALSE)+VLOOKUP(B32,'KNIGHTS 3RD'!$B$3:$O$8,12,FALSE)</f>
        <v>84</v>
      </c>
      <c r="H32" s="522">
        <f ca="1">VLOOKUP(B32,'KNIGHTS 3RD'!$B$3:$O$8,8,FALSE)+VLOOKUP(B32,'KNIGHTS 3RD'!$B$3:$O$8,13,FALSE)</f>
        <v>76</v>
      </c>
      <c r="I32" s="522">
        <f ca="1">VLOOKUP(B32,'KNIGHTS 3RD'!$B$3:$O$8,14,FALSE)</f>
        <v>107</v>
      </c>
    </row>
    <row r="33" spans="2:9">
      <c r="B33" s="217" t="s">
        <v>65</v>
      </c>
      <c r="C33" s="216">
        <f>VLOOKUP(B33,'KNIGHTS 3RD'!$B$3:$O$8,3,FALSE)</f>
        <v>20</v>
      </c>
      <c r="D33" s="216">
        <f>VLOOKUP(B33,'KNIGHTS 3RD'!$B$3:$O$8,4,FALSE)+VLOOKUP(B33,'KNIGHTS 3RD'!$B$3:$O$8,9,FALSE)</f>
        <v>9</v>
      </c>
      <c r="E33" s="216">
        <f>VLOOKUP(B33,'KNIGHTS 3RD'!$B$3:$O$8,5,FALSE)+VLOOKUP(B33,'KNIGHTS 3RD'!$B$3:$O$8,10,FALSE)</f>
        <v>3</v>
      </c>
      <c r="F33" s="216">
        <f>VLOOKUP(B33,'KNIGHTS 3RD'!$B$3:$O$8,6,FALSE)+VLOOKUP(B33,'KNIGHTS 3RD'!$B$3:$O$8,11,FALSE)</f>
        <v>8</v>
      </c>
      <c r="G33" s="216">
        <f ca="1">VLOOKUP(B33,'KNIGHTS 3RD'!$B$3:$O$8,7,FALSE)+VLOOKUP(B33,'KNIGHTS 3RD'!$B$3:$O$8,12,FALSE)</f>
        <v>81</v>
      </c>
      <c r="H33" s="216">
        <f ca="1">VLOOKUP(B33,'KNIGHTS 3RD'!$B$3:$O$8,8,FALSE)+VLOOKUP(B33,'KNIGHTS 3RD'!$B$3:$O$8,13,FALSE)</f>
        <v>79</v>
      </c>
      <c r="I33" s="216">
        <f ca="1">VLOOKUP(B33,'KNIGHTS 3RD'!$B$3:$O$8,14,FALSE)</f>
        <v>102</v>
      </c>
    </row>
    <row r="34" spans="2:9">
      <c r="B34" s="217" t="s">
        <v>82</v>
      </c>
      <c r="C34" s="216">
        <f>VLOOKUP(B34,'KNIGHTS 3RD'!$B$3:$O$8,3,FALSE)</f>
        <v>20</v>
      </c>
      <c r="D34" s="216">
        <f>VLOOKUP(B34,'KNIGHTS 3RD'!$B$3:$O$8,4,FALSE)+VLOOKUP(B34,'KNIGHTS 3RD'!$B$3:$O$8,9,FALSE)</f>
        <v>4</v>
      </c>
      <c r="E34" s="216">
        <f>VLOOKUP(B34,'KNIGHTS 3RD'!$B$3:$O$8,5,FALSE)+VLOOKUP(B34,'KNIGHTS 3RD'!$B$3:$O$8,10,FALSE)</f>
        <v>6</v>
      </c>
      <c r="F34" s="216">
        <f>VLOOKUP(B34,'KNIGHTS 3RD'!$B$3:$O$8,6,FALSE)+VLOOKUP(B34,'KNIGHTS 3RD'!$B$3:$O$8,11,FALSE)</f>
        <v>10</v>
      </c>
      <c r="G34" s="216">
        <f ca="1">VLOOKUP(B34,'KNIGHTS 3RD'!$B$3:$O$8,7,FALSE)+VLOOKUP(B34,'KNIGHTS 3RD'!$B$3:$O$8,12,FALSE)</f>
        <v>69</v>
      </c>
      <c r="H34" s="216">
        <f ca="1">VLOOKUP(B34,'KNIGHTS 3RD'!$B$3:$O$8,8,FALSE)+VLOOKUP(B34,'KNIGHTS 3RD'!$B$3:$O$8,13,FALSE)</f>
        <v>91</v>
      </c>
      <c r="I34" s="216">
        <f ca="1">VLOOKUP(B34,'KNIGHTS 3RD'!$B$3:$O$8,14,FALSE)</f>
        <v>83</v>
      </c>
    </row>
    <row r="35" spans="2:9">
      <c r="B35" s="217" t="s">
        <v>236</v>
      </c>
      <c r="C35" s="216">
        <f>VLOOKUP(B35,'KNIGHTS 3RD'!$B$3:$O$8,3,FALSE)</f>
        <v>20</v>
      </c>
      <c r="D35" s="216">
        <f>VLOOKUP(B35,'KNIGHTS 3RD'!$B$3:$O$8,4,FALSE)+VLOOKUP(B35,'KNIGHTS 3RD'!$B$3:$O$8,9,FALSE)</f>
        <v>2</v>
      </c>
      <c r="E35" s="216">
        <f>VLOOKUP(B35,'KNIGHTS 3RD'!$B$3:$O$8,5,FALSE)+VLOOKUP(B35,'KNIGHTS 3RD'!$B$3:$O$8,10,FALSE)</f>
        <v>7</v>
      </c>
      <c r="F35" s="216">
        <f>VLOOKUP(B35,'KNIGHTS 3RD'!$B$3:$O$8,6,FALSE)+VLOOKUP(B35,'KNIGHTS 3RD'!$B$3:$O$8,11,FALSE)</f>
        <v>11</v>
      </c>
      <c r="G35" s="216">
        <f ca="1">VLOOKUP(B35,'KNIGHTS 3RD'!$B$3:$O$8,7,FALSE)+VLOOKUP(B35,'KNIGHTS 3RD'!$B$3:$O$8,12,FALSE)</f>
        <v>64</v>
      </c>
      <c r="H35" s="216">
        <f ca="1">VLOOKUP(B35,'KNIGHTS 3RD'!$B$3:$O$8,8,FALSE)+VLOOKUP(B35,'KNIGHTS 3RD'!$B$3:$O$8,13,FALSE)</f>
        <v>96</v>
      </c>
      <c r="I35" s="216">
        <f ca="1">VLOOKUP(B35,'KNIGHTS 3RD'!$B$3:$O$8,14,FALSE)</f>
        <v>75</v>
      </c>
    </row>
    <row r="38" spans="2:9">
      <c r="B38" s="461" t="s">
        <v>169</v>
      </c>
      <c r="C38" s="462" t="s">
        <v>111</v>
      </c>
      <c r="D38" s="462" t="s">
        <v>108</v>
      </c>
      <c r="E38" s="462" t="s">
        <v>110</v>
      </c>
      <c r="F38" s="462" t="s">
        <v>147</v>
      </c>
      <c r="G38" s="462" t="s">
        <v>148</v>
      </c>
      <c r="H38" s="462" t="s">
        <v>50</v>
      </c>
      <c r="I38" s="462" t="s">
        <v>49</v>
      </c>
    </row>
    <row r="39" spans="2:9" ht="13.8" thickBot="1">
      <c r="B39" s="550" t="s">
        <v>70</v>
      </c>
      <c r="C39" s="551">
        <f>VLOOKUP(B39,'IND BILLIARDS LGE'!$B$3:$J$12,2,FALSE)</f>
        <v>9</v>
      </c>
      <c r="D39" s="551">
        <f>VLOOKUP(B39,'IND BILLIARDS LGE'!$B$3:$J$12,3,FALSE)</f>
        <v>8</v>
      </c>
      <c r="E39" s="551">
        <f>VLOOKUP(B39,'IND BILLIARDS LGE'!$B$3:$J$12,5,FALSE)</f>
        <v>1</v>
      </c>
      <c r="F39" s="551">
        <f ca="1">VLOOKUP(B39,'IND BILLIARDS LGE'!$B$3:$J$12,6,FALSE)</f>
        <v>1718</v>
      </c>
      <c r="G39" s="551">
        <f ca="1">VLOOKUP(B39,'IND BILLIARDS LGE'!$B$3:$J$12,7,FALSE)</f>
        <v>1415</v>
      </c>
      <c r="H39" s="551">
        <f ca="1">VLOOKUP(B39,'IND BILLIARDS LGE'!$B$3:$J$12,8,FALSE)</f>
        <v>303</v>
      </c>
      <c r="I39" s="551">
        <f>VLOOKUP(B39,'IND BILLIARDS LGE'!$B$3:$J$12,9,FALSE)</f>
        <v>16</v>
      </c>
    </row>
    <row r="40" spans="2:9">
      <c r="B40" s="737" t="s">
        <v>7</v>
      </c>
      <c r="C40" s="738">
        <f>VLOOKUP(B40,'IND BILLIARDS LGE'!$B$3:$J$12,2,FALSE)</f>
        <v>9</v>
      </c>
      <c r="D40" s="738">
        <f>VLOOKUP(B40,'IND BILLIARDS LGE'!$B$3:$J$12,3,FALSE)</f>
        <v>7</v>
      </c>
      <c r="E40" s="738">
        <f>VLOOKUP(B40,'IND BILLIARDS LGE'!$B$3:$J$12,5,FALSE)</f>
        <v>2</v>
      </c>
      <c r="F40" s="738">
        <f ca="1">VLOOKUP(B40,'IND BILLIARDS LGE'!$B$3:$J$12,6,FALSE)</f>
        <v>1763</v>
      </c>
      <c r="G40" s="738">
        <f ca="1">VLOOKUP(B40,'IND BILLIARDS LGE'!$B$3:$J$12,7,FALSE)</f>
        <v>887</v>
      </c>
      <c r="H40" s="738">
        <f ca="1">VLOOKUP(B40,'IND BILLIARDS LGE'!$B$3:$J$12,8,FALSE)</f>
        <v>876</v>
      </c>
      <c r="I40" s="738">
        <f>VLOOKUP(B40,'IND BILLIARDS LGE'!$B$3:$J$12,9,FALSE)</f>
        <v>14</v>
      </c>
    </row>
    <row r="41" spans="2:9">
      <c r="B41" s="463" t="s">
        <v>10</v>
      </c>
      <c r="C41" s="464">
        <f>VLOOKUP(B41,'IND BILLIARDS LGE'!$B$3:$J$12,2,FALSE)</f>
        <v>9</v>
      </c>
      <c r="D41" s="464">
        <f>VLOOKUP(B41,'IND BILLIARDS LGE'!$B$3:$J$12,3,FALSE)</f>
        <v>7</v>
      </c>
      <c r="E41" s="464">
        <f>VLOOKUP(B41,'IND BILLIARDS LGE'!$B$3:$J$12,5,FALSE)</f>
        <v>2</v>
      </c>
      <c r="F41" s="464">
        <f ca="1">VLOOKUP(B41,'IND BILLIARDS LGE'!$B$3:$J$12,6,FALSE)</f>
        <v>1712</v>
      </c>
      <c r="G41" s="464">
        <f ca="1">VLOOKUP(B41,'IND BILLIARDS LGE'!$B$3:$J$12,7,FALSE)</f>
        <v>1331</v>
      </c>
      <c r="H41" s="464">
        <f ca="1">VLOOKUP(B41,'IND BILLIARDS LGE'!$B$3:$J$12,8,FALSE)</f>
        <v>381</v>
      </c>
      <c r="I41" s="464">
        <f>VLOOKUP(B41,'IND BILLIARDS LGE'!$B$3:$J$12,9,FALSE)</f>
        <v>14</v>
      </c>
    </row>
    <row r="42" spans="2:9">
      <c r="B42" s="465" t="s">
        <v>232</v>
      </c>
      <c r="C42" s="466">
        <f>VLOOKUP(B42,'IND BILLIARDS LGE'!$B$3:$J$12,2,FALSE)</f>
        <v>9</v>
      </c>
      <c r="D42" s="466">
        <f>VLOOKUP(B42,'IND BILLIARDS LGE'!$B$3:$J$12,3,FALSE)</f>
        <v>5</v>
      </c>
      <c r="E42" s="466">
        <f>VLOOKUP(B42,'IND BILLIARDS LGE'!$B$3:$J$12,5,FALSE)</f>
        <v>4</v>
      </c>
      <c r="F42" s="466">
        <f ca="1">VLOOKUP(B42,'IND BILLIARDS LGE'!$B$3:$J$12,6,FALSE)</f>
        <v>1696</v>
      </c>
      <c r="G42" s="466">
        <f ca="1">VLOOKUP(B42,'IND BILLIARDS LGE'!$B$3:$J$12,7,FALSE)</f>
        <v>1585</v>
      </c>
      <c r="H42" s="466">
        <f ca="1">VLOOKUP(B42,'IND BILLIARDS LGE'!$B$3:$J$12,8,FALSE)</f>
        <v>111</v>
      </c>
      <c r="I42" s="466">
        <f>VLOOKUP(B42,'IND BILLIARDS LGE'!$B$3:$J$12,9,FALSE)</f>
        <v>10</v>
      </c>
    </row>
    <row r="43" spans="2:9">
      <c r="B43" s="463" t="s">
        <v>66</v>
      </c>
      <c r="C43" s="464">
        <f>VLOOKUP(B43,'IND BILLIARDS LGE'!$B$3:$J$12,2,FALSE)</f>
        <v>9</v>
      </c>
      <c r="D43" s="464">
        <f>VLOOKUP(B43,'IND BILLIARDS LGE'!$B$3:$J$12,3,FALSE)</f>
        <v>5</v>
      </c>
      <c r="E43" s="464">
        <f>VLOOKUP(B43,'IND BILLIARDS LGE'!$B$3:$J$12,5,FALSE)</f>
        <v>4</v>
      </c>
      <c r="F43" s="464">
        <f ca="1">VLOOKUP(B43,'IND BILLIARDS LGE'!$B$3:$J$12,6,FALSE)</f>
        <v>1430</v>
      </c>
      <c r="G43" s="464">
        <f ca="1">VLOOKUP(B43,'IND BILLIARDS LGE'!$B$3:$J$12,7,FALSE)</f>
        <v>1334</v>
      </c>
      <c r="H43" s="464">
        <f ca="1">VLOOKUP(B43,'IND BILLIARDS LGE'!$B$3:$J$12,8,FALSE)</f>
        <v>96</v>
      </c>
      <c r="I43" s="464">
        <f>VLOOKUP(B43,'IND BILLIARDS LGE'!$B$3:$J$12,9,FALSE)</f>
        <v>10</v>
      </c>
    </row>
    <row r="44" spans="2:9">
      <c r="B44" s="465" t="s">
        <v>195</v>
      </c>
      <c r="C44" s="466">
        <f>VLOOKUP(B44,'IND BILLIARDS LGE'!$B$3:$J$12,2,FALSE)</f>
        <v>9</v>
      </c>
      <c r="D44" s="466">
        <f>VLOOKUP(B44,'IND BILLIARDS LGE'!$B$3:$J$12,3,FALSE)</f>
        <v>5</v>
      </c>
      <c r="E44" s="466">
        <f>VLOOKUP(B44,'IND BILLIARDS LGE'!$B$3:$J$12,5,FALSE)</f>
        <v>4</v>
      </c>
      <c r="F44" s="466">
        <f ca="1">VLOOKUP(B44,'IND BILLIARDS LGE'!$B$3:$J$12,6,FALSE)</f>
        <v>1568</v>
      </c>
      <c r="G44" s="466">
        <f ca="1">VLOOKUP(B44,'IND BILLIARDS LGE'!$B$3:$J$12,7,FALSE)</f>
        <v>1580</v>
      </c>
      <c r="H44" s="466">
        <f ca="1">VLOOKUP(B44,'IND BILLIARDS LGE'!$B$3:$J$12,8,FALSE)</f>
        <v>-12</v>
      </c>
      <c r="I44" s="466">
        <f>VLOOKUP(B44,'IND BILLIARDS LGE'!$B$3:$J$12,9,FALSE)</f>
        <v>10</v>
      </c>
    </row>
    <row r="45" spans="2:9">
      <c r="B45" s="465" t="s">
        <v>15</v>
      </c>
      <c r="C45" s="466">
        <f>VLOOKUP(B45,'IND BILLIARDS LGE'!$B$3:$J$12,2,FALSE)</f>
        <v>9</v>
      </c>
      <c r="D45" s="466">
        <f>VLOOKUP(B45,'IND BILLIARDS LGE'!$B$3:$J$12,3,FALSE)</f>
        <v>3</v>
      </c>
      <c r="E45" s="466">
        <f>VLOOKUP(B45,'IND BILLIARDS LGE'!$B$3:$J$12,5,FALSE)</f>
        <v>6</v>
      </c>
      <c r="F45" s="466">
        <f ca="1">VLOOKUP(B45,'IND BILLIARDS LGE'!$B$3:$J$12,6,FALSE)</f>
        <v>1337</v>
      </c>
      <c r="G45" s="466">
        <f ca="1">VLOOKUP(B45,'IND BILLIARDS LGE'!$B$3:$J$12,7,FALSE)</f>
        <v>1686</v>
      </c>
      <c r="H45" s="466">
        <f ca="1">VLOOKUP(B45,'IND BILLIARDS LGE'!$B$3:$J$12,8,FALSE)</f>
        <v>-349</v>
      </c>
      <c r="I45" s="466">
        <f>VLOOKUP(B45,'IND BILLIARDS LGE'!$B$3:$J$12,9,FALSE)</f>
        <v>6</v>
      </c>
    </row>
    <row r="46" spans="2:9">
      <c r="B46" s="465" t="s">
        <v>187</v>
      </c>
      <c r="C46" s="466">
        <f>VLOOKUP(B46,'IND BILLIARDS LGE'!$B$3:$J$12,2,FALSE)</f>
        <v>9</v>
      </c>
      <c r="D46" s="466">
        <f>VLOOKUP(B46,'IND BILLIARDS LGE'!$B$3:$J$12,3,FALSE)</f>
        <v>2</v>
      </c>
      <c r="E46" s="466">
        <f>VLOOKUP(B46,'IND BILLIARDS LGE'!$B$3:$J$12,5,FALSE)</f>
        <v>7</v>
      </c>
      <c r="F46" s="466">
        <f ca="1">VLOOKUP(B46,'IND BILLIARDS LGE'!$B$3:$J$12,6,FALSE)</f>
        <v>1330</v>
      </c>
      <c r="G46" s="466">
        <f ca="1">VLOOKUP(B46,'IND BILLIARDS LGE'!$B$3:$J$12,7,FALSE)</f>
        <v>1666</v>
      </c>
      <c r="H46" s="466">
        <f ca="1">VLOOKUP(B46,'IND BILLIARDS LGE'!$B$3:$J$12,8,FALSE)</f>
        <v>-336</v>
      </c>
      <c r="I46" s="466">
        <f>VLOOKUP(B46,'IND BILLIARDS LGE'!$B$3:$J$12,9,FALSE)</f>
        <v>4</v>
      </c>
    </row>
    <row r="47" spans="2:9">
      <c r="B47" s="465" t="s">
        <v>22</v>
      </c>
      <c r="C47" s="466">
        <f>VLOOKUP(B47,'IND BILLIARDS LGE'!$B$3:$J$12,2,FALSE)</f>
        <v>9</v>
      </c>
      <c r="D47" s="466">
        <f>VLOOKUP(B47,'IND BILLIARDS LGE'!$B$3:$J$12,3,FALSE)</f>
        <v>2</v>
      </c>
      <c r="E47" s="466">
        <f>VLOOKUP(B47,'IND BILLIARDS LGE'!$B$3:$J$12,5,FALSE)</f>
        <v>7</v>
      </c>
      <c r="F47" s="466">
        <f ca="1">VLOOKUP(B47,'IND BILLIARDS LGE'!$B$3:$J$12,6,FALSE)</f>
        <v>1360</v>
      </c>
      <c r="G47" s="466">
        <f ca="1">VLOOKUP(B47,'IND BILLIARDS LGE'!$B$3:$J$12,7,FALSE)</f>
        <v>1772</v>
      </c>
      <c r="H47" s="466">
        <f ca="1">VLOOKUP(B47,'IND BILLIARDS LGE'!$B$3:$J$12,8,FALSE)</f>
        <v>-412</v>
      </c>
      <c r="I47" s="466">
        <f>VLOOKUP(B47,'IND BILLIARDS LGE'!$B$3:$J$12,9,FALSE)</f>
        <v>4</v>
      </c>
    </row>
    <row r="48" spans="2:9">
      <c r="B48" s="465" t="s">
        <v>36</v>
      </c>
      <c r="C48" s="466">
        <f>VLOOKUP(B48,'IND BILLIARDS LGE'!$B$3:$J$12,2,FALSE)</f>
        <v>9</v>
      </c>
      <c r="D48" s="466">
        <f>VLOOKUP(B48,'IND BILLIARDS LGE'!$B$3:$J$12,3,FALSE)</f>
        <v>1</v>
      </c>
      <c r="E48" s="466">
        <f>VLOOKUP(B48,'IND BILLIARDS LGE'!$B$3:$J$12,5,FALSE)</f>
        <v>8</v>
      </c>
      <c r="F48" s="466">
        <f ca="1">VLOOKUP(B48,'IND BILLIARDS LGE'!$B$3:$J$12,6,FALSE)</f>
        <v>1134</v>
      </c>
      <c r="G48" s="466">
        <f ca="1">VLOOKUP(B48,'IND BILLIARDS LGE'!$B$3:$J$12,7,FALSE)</f>
        <v>1792</v>
      </c>
      <c r="H48" s="466">
        <f ca="1">VLOOKUP(B48,'IND BILLIARDS LGE'!$B$3:$J$12,8,FALSE)</f>
        <v>-658</v>
      </c>
      <c r="I48" s="466">
        <f>VLOOKUP(B48,'IND BILLIARDS LGE'!$B$3:$J$12,9,FALSE)</f>
        <v>2</v>
      </c>
    </row>
    <row r="50" spans="2:10">
      <c r="B50" s="461" t="s">
        <v>170</v>
      </c>
      <c r="C50" s="462" t="s">
        <v>111</v>
      </c>
      <c r="D50" s="462" t="s">
        <v>108</v>
      </c>
      <c r="E50" s="462" t="s">
        <v>109</v>
      </c>
      <c r="F50" s="462" t="s">
        <v>110</v>
      </c>
      <c r="G50" s="462" t="s">
        <v>147</v>
      </c>
      <c r="H50" s="462" t="s">
        <v>148</v>
      </c>
      <c r="I50" s="462" t="s">
        <v>50</v>
      </c>
      <c r="J50" s="462" t="s">
        <v>49</v>
      </c>
    </row>
    <row r="51" spans="2:10" ht="13.8" thickBot="1">
      <c r="B51" s="517" t="s">
        <v>70</v>
      </c>
      <c r="C51" s="518">
        <f>VLOOKUP(B51,'IND BILLIARDS LGE'!$B$16:$J$25,2,FALSE)</f>
        <v>9</v>
      </c>
      <c r="D51" s="518">
        <f>VLOOKUP(B51,'IND BILLIARDS LGE'!$B$16:$J$25,3,FALSE)</f>
        <v>8</v>
      </c>
      <c r="E51" s="518">
        <f>VLOOKUP(B51,'IND BILLIARDS LGE'!$B$16:$J$25,4,FALSE)</f>
        <v>0</v>
      </c>
      <c r="F51" s="518">
        <f>VLOOKUP(B51,'IND BILLIARDS LGE'!$B$16:$J$25,5,FALSE)</f>
        <v>1</v>
      </c>
      <c r="G51" s="518">
        <f ca="1">VLOOKUP(B51,'IND BILLIARDS LGE'!$B$16:$J$25,6,FALSE)</f>
        <v>2483</v>
      </c>
      <c r="H51" s="518">
        <f ca="1">VLOOKUP(B51,'IND BILLIARDS LGE'!$B$16:$J$25,7,FALSE)</f>
        <v>2005</v>
      </c>
      <c r="I51" s="518">
        <f ca="1">VLOOKUP(B51,'IND BILLIARDS LGE'!$B$16:$J$25,8,FALSE)</f>
        <v>478</v>
      </c>
      <c r="J51" s="518">
        <f>VLOOKUP(B51,'IND BILLIARDS LGE'!$B$16:$J$25,9,FALSE)</f>
        <v>16</v>
      </c>
    </row>
    <row r="52" spans="2:10">
      <c r="B52" s="540" t="s">
        <v>195</v>
      </c>
      <c r="C52" s="541">
        <f>VLOOKUP(B52,'IND BILLIARDS LGE'!$B$16:$J$25,2,FALSE)</f>
        <v>9</v>
      </c>
      <c r="D52" s="541">
        <f>VLOOKUP(B52,'IND BILLIARDS LGE'!$B$16:$J$25,3,FALSE)</f>
        <v>7</v>
      </c>
      <c r="E52" s="541">
        <f>VLOOKUP(B52,'IND BILLIARDS LGE'!$B$16:$J$25,4,FALSE)</f>
        <v>0</v>
      </c>
      <c r="F52" s="541">
        <f>VLOOKUP(B52,'IND BILLIARDS LGE'!$B$16:$J$25,5,FALSE)</f>
        <v>2</v>
      </c>
      <c r="G52" s="541">
        <f ca="1">VLOOKUP(B52,'IND BILLIARDS LGE'!$B$16:$J$25,6,FALSE)</f>
        <v>2423</v>
      </c>
      <c r="H52" s="541">
        <f ca="1">VLOOKUP(B52,'IND BILLIARDS LGE'!$B$16:$J$25,7,FALSE)</f>
        <v>2160</v>
      </c>
      <c r="I52" s="541">
        <f ca="1">VLOOKUP(B52,'IND BILLIARDS LGE'!$B$16:$J$25,8,FALSE)</f>
        <v>263</v>
      </c>
      <c r="J52" s="541">
        <f>VLOOKUP(B52,'IND BILLIARDS LGE'!$B$16:$J$25,9,FALSE)</f>
        <v>14</v>
      </c>
    </row>
    <row r="53" spans="2:10">
      <c r="B53" s="465" t="s">
        <v>10</v>
      </c>
      <c r="C53" s="466">
        <f>VLOOKUP(B53,'IND BILLIARDS LGE'!$B$16:$J$25,2,FALSE)</f>
        <v>9</v>
      </c>
      <c r="D53" s="466">
        <f>VLOOKUP(B53,'IND BILLIARDS LGE'!$B$16:$J$25,3,FALSE)</f>
        <v>6</v>
      </c>
      <c r="E53" s="466">
        <f>VLOOKUP(B53,'IND BILLIARDS LGE'!$B$16:$J$25,4,FALSE)</f>
        <v>0</v>
      </c>
      <c r="F53" s="466">
        <f>VLOOKUP(B53,'IND BILLIARDS LGE'!$B$16:$J$25,5,FALSE)</f>
        <v>3</v>
      </c>
      <c r="G53" s="466">
        <f ca="1">VLOOKUP(B53,'IND BILLIARDS LGE'!$B$16:$J$25,6,FALSE)</f>
        <v>2207</v>
      </c>
      <c r="H53" s="466">
        <f ca="1">VLOOKUP(B53,'IND BILLIARDS LGE'!$B$16:$J$25,7,FALSE)</f>
        <v>1951</v>
      </c>
      <c r="I53" s="466">
        <f ca="1">VLOOKUP(B53,'IND BILLIARDS LGE'!$B$16:$J$25,8,FALSE)</f>
        <v>256</v>
      </c>
      <c r="J53" s="466">
        <f>VLOOKUP(B53,'IND BILLIARDS LGE'!$B$16:$J$25,9,FALSE)</f>
        <v>12</v>
      </c>
    </row>
    <row r="54" spans="2:10">
      <c r="B54" s="463" t="s">
        <v>7</v>
      </c>
      <c r="C54" s="464">
        <f>VLOOKUP(B54,'IND BILLIARDS LGE'!$B$16:$J$25,2,FALSE)</f>
        <v>9</v>
      </c>
      <c r="D54" s="464">
        <f>VLOOKUP(B54,'IND BILLIARDS LGE'!$B$16:$J$25,3,FALSE)</f>
        <v>5</v>
      </c>
      <c r="E54" s="464">
        <f>VLOOKUP(B54,'IND BILLIARDS LGE'!$B$16:$J$25,4,FALSE)</f>
        <v>0</v>
      </c>
      <c r="F54" s="464">
        <f>VLOOKUP(B54,'IND BILLIARDS LGE'!$B$16:$J$25,5,FALSE)</f>
        <v>4</v>
      </c>
      <c r="G54" s="464">
        <f ca="1">VLOOKUP(B54,'IND BILLIARDS LGE'!$B$16:$J$25,6,FALSE)</f>
        <v>1493</v>
      </c>
      <c r="H54" s="464">
        <f ca="1">VLOOKUP(B54,'IND BILLIARDS LGE'!$B$16:$J$25,7,FALSE)</f>
        <v>1587</v>
      </c>
      <c r="I54" s="464">
        <f ca="1">VLOOKUP(B54,'IND BILLIARDS LGE'!$B$16:$J$25,8,FALSE)</f>
        <v>-94</v>
      </c>
      <c r="J54" s="464">
        <f>VLOOKUP(B54,'IND BILLIARDS LGE'!$B$16:$J$25,9,FALSE)</f>
        <v>10</v>
      </c>
    </row>
    <row r="55" spans="2:10">
      <c r="B55" s="463" t="s">
        <v>66</v>
      </c>
      <c r="C55" s="464">
        <f>VLOOKUP(B55,'IND BILLIARDS LGE'!$B$16:$J$25,2,FALSE)</f>
        <v>9</v>
      </c>
      <c r="D55" s="464">
        <f>VLOOKUP(B55,'IND BILLIARDS LGE'!$B$16:$J$25,3,FALSE)</f>
        <v>4</v>
      </c>
      <c r="E55" s="464">
        <f>VLOOKUP(B55,'IND BILLIARDS LGE'!$B$16:$J$25,4,FALSE)</f>
        <v>0</v>
      </c>
      <c r="F55" s="464">
        <f>VLOOKUP(B55,'IND BILLIARDS LGE'!$B$16:$J$25,5,FALSE)</f>
        <v>5</v>
      </c>
      <c r="G55" s="464">
        <f ca="1">VLOOKUP(B55,'IND BILLIARDS LGE'!$B$16:$J$25,6,FALSE)</f>
        <v>1970</v>
      </c>
      <c r="H55" s="464">
        <f ca="1">VLOOKUP(B55,'IND BILLIARDS LGE'!$B$16:$J$25,7,FALSE)</f>
        <v>1949</v>
      </c>
      <c r="I55" s="464">
        <f ca="1">VLOOKUP(B55,'IND BILLIARDS LGE'!$B$16:$J$25,8,FALSE)</f>
        <v>21</v>
      </c>
      <c r="J55" s="464">
        <f>VLOOKUP(B55,'IND BILLIARDS LGE'!$B$16:$J$25,9,FALSE)</f>
        <v>8</v>
      </c>
    </row>
    <row r="56" spans="2:10">
      <c r="B56" s="463" t="s">
        <v>187</v>
      </c>
      <c r="C56" s="464">
        <f>VLOOKUP(B56,'IND BILLIARDS LGE'!$B$16:$J$25,2,FALSE)</f>
        <v>9</v>
      </c>
      <c r="D56" s="464">
        <f>VLOOKUP(B56,'IND BILLIARDS LGE'!$B$16:$J$25,3,FALSE)</f>
        <v>4</v>
      </c>
      <c r="E56" s="464">
        <f>VLOOKUP(B56,'IND BILLIARDS LGE'!$B$16:$J$25,4,FALSE)</f>
        <v>0</v>
      </c>
      <c r="F56" s="464">
        <f>VLOOKUP(B56,'IND BILLIARDS LGE'!$B$16:$J$25,5,FALSE)</f>
        <v>5</v>
      </c>
      <c r="G56" s="464">
        <f ca="1">VLOOKUP(B56,'IND BILLIARDS LGE'!$B$16:$J$25,6,FALSE)</f>
        <v>2230</v>
      </c>
      <c r="H56" s="464">
        <f ca="1">VLOOKUP(B56,'IND BILLIARDS LGE'!$B$16:$J$25,7,FALSE)</f>
        <v>2241</v>
      </c>
      <c r="I56" s="464">
        <f ca="1">VLOOKUP(B56,'IND BILLIARDS LGE'!$B$16:$J$25,8,FALSE)</f>
        <v>-11</v>
      </c>
      <c r="J56" s="464">
        <f>VLOOKUP(B56,'IND BILLIARDS LGE'!$B$16:$J$25,9,FALSE)</f>
        <v>8</v>
      </c>
    </row>
    <row r="57" spans="2:10">
      <c r="B57" s="463" t="s">
        <v>22</v>
      </c>
      <c r="C57" s="464">
        <f>VLOOKUP(B57,'IND BILLIARDS LGE'!$B$16:$J$25,2,FALSE)</f>
        <v>9</v>
      </c>
      <c r="D57" s="464">
        <f>VLOOKUP(B57,'IND BILLIARDS LGE'!$B$16:$J$25,3,FALSE)</f>
        <v>3</v>
      </c>
      <c r="E57" s="464">
        <f>VLOOKUP(B57,'IND BILLIARDS LGE'!$B$16:$J$25,4,FALSE)</f>
        <v>1</v>
      </c>
      <c r="F57" s="464">
        <f>VLOOKUP(B57,'IND BILLIARDS LGE'!$B$16:$J$25,5,FALSE)</f>
        <v>5</v>
      </c>
      <c r="G57" s="464">
        <f ca="1">VLOOKUP(B57,'IND BILLIARDS LGE'!$B$16:$J$25,6,FALSE)</f>
        <v>2210</v>
      </c>
      <c r="H57" s="464">
        <f ca="1">VLOOKUP(B57,'IND BILLIARDS LGE'!$B$16:$J$25,7,FALSE)</f>
        <v>2352</v>
      </c>
      <c r="I57" s="464">
        <f ca="1">VLOOKUP(B57,'IND BILLIARDS LGE'!$B$16:$J$25,8,FALSE)</f>
        <v>-142</v>
      </c>
      <c r="J57" s="464">
        <f>VLOOKUP(B57,'IND BILLIARDS LGE'!$B$16:$J$25,9,FALSE)</f>
        <v>7</v>
      </c>
    </row>
    <row r="58" spans="2:10">
      <c r="B58" s="465" t="s">
        <v>232</v>
      </c>
      <c r="C58" s="466">
        <f>VLOOKUP(B58,'IND BILLIARDS LGE'!$B$16:$J$25,2,FALSE)</f>
        <v>9</v>
      </c>
      <c r="D58" s="466">
        <f>VLOOKUP(B58,'IND BILLIARDS LGE'!$B$16:$J$25,3,FALSE)</f>
        <v>3</v>
      </c>
      <c r="E58" s="466">
        <f>VLOOKUP(B58,'IND BILLIARDS LGE'!$B$16:$J$25,4,FALSE)</f>
        <v>0</v>
      </c>
      <c r="F58" s="466">
        <f>VLOOKUP(B58,'IND BILLIARDS LGE'!$B$16:$J$25,5,FALSE)</f>
        <v>6</v>
      </c>
      <c r="G58" s="466">
        <f ca="1">VLOOKUP(B58,'IND BILLIARDS LGE'!$B$16:$J$25,6,FALSE)</f>
        <v>2186</v>
      </c>
      <c r="H58" s="466">
        <f ca="1">VLOOKUP(B58,'IND BILLIARDS LGE'!$B$16:$J$25,7,FALSE)</f>
        <v>2205</v>
      </c>
      <c r="I58" s="466">
        <f ca="1">VLOOKUP(B58,'IND BILLIARDS LGE'!$B$16:$J$25,8,FALSE)</f>
        <v>-19</v>
      </c>
      <c r="J58" s="466">
        <f>VLOOKUP(B58,'IND BILLIARDS LGE'!$B$16:$J$25,9,FALSE)</f>
        <v>6</v>
      </c>
    </row>
    <row r="59" spans="2:10">
      <c r="B59" s="463" t="s">
        <v>36</v>
      </c>
      <c r="C59" s="464">
        <f>VLOOKUP(B59,'IND BILLIARDS LGE'!$B$16:$J$25,2,FALSE)</f>
        <v>9</v>
      </c>
      <c r="D59" s="464">
        <f>VLOOKUP(B59,'IND BILLIARDS LGE'!$B$16:$J$25,3,FALSE)</f>
        <v>2</v>
      </c>
      <c r="E59" s="464">
        <f>VLOOKUP(B59,'IND BILLIARDS LGE'!$B$16:$J$25,4,FALSE)</f>
        <v>1</v>
      </c>
      <c r="F59" s="464">
        <f>VLOOKUP(B59,'IND BILLIARDS LGE'!$B$16:$J$25,5,FALSE)</f>
        <v>6</v>
      </c>
      <c r="G59" s="464">
        <f ca="1">VLOOKUP(B59,'IND BILLIARDS LGE'!$B$16:$J$25,6,FALSE)</f>
        <v>2034</v>
      </c>
      <c r="H59" s="464">
        <f ca="1">VLOOKUP(B59,'IND BILLIARDS LGE'!$B$16:$J$25,7,FALSE)</f>
        <v>2367</v>
      </c>
      <c r="I59" s="464">
        <f ca="1">VLOOKUP(B59,'IND BILLIARDS LGE'!$B$16:$J$25,8,FALSE)</f>
        <v>-333</v>
      </c>
      <c r="J59" s="464">
        <f>VLOOKUP(B59,'IND BILLIARDS LGE'!$B$16:$J$25,9,FALSE)</f>
        <v>5</v>
      </c>
    </row>
    <row r="60" spans="2:10">
      <c r="B60" s="463" t="s">
        <v>15</v>
      </c>
      <c r="C60" s="464">
        <f>VLOOKUP(B60,'IND BILLIARDS LGE'!$B$16:$J$25,2,FALSE)</f>
        <v>9</v>
      </c>
      <c r="D60" s="464">
        <f>VLOOKUP(B60,'IND BILLIARDS LGE'!$B$16:$J$25,3,FALSE)</f>
        <v>2</v>
      </c>
      <c r="E60" s="464">
        <f>VLOOKUP(B60,'IND BILLIARDS LGE'!$B$16:$J$25,4,FALSE)</f>
        <v>0</v>
      </c>
      <c r="F60" s="464">
        <f>VLOOKUP(B60,'IND BILLIARDS LGE'!$B$16:$J$25,5,FALSE)</f>
        <v>7</v>
      </c>
      <c r="G60" s="464">
        <f ca="1">VLOOKUP(B60,'IND BILLIARDS LGE'!$B$16:$J$25,6,FALSE)</f>
        <v>1877</v>
      </c>
      <c r="H60" s="464">
        <f ca="1">VLOOKUP(B60,'IND BILLIARDS LGE'!$B$16:$J$25,7,FALSE)</f>
        <v>2296</v>
      </c>
      <c r="I60" s="464">
        <f ca="1">VLOOKUP(B60,'IND BILLIARDS LGE'!$B$16:$J$25,8,FALSE)</f>
        <v>-419</v>
      </c>
      <c r="J60" s="464">
        <f>VLOOKUP(B60,'IND BILLIARDS LGE'!$B$16:$J$25,9,FALSE)</f>
        <v>4</v>
      </c>
    </row>
    <row r="63" spans="2:10">
      <c r="B63" s="27" t="s">
        <v>162</v>
      </c>
      <c r="C63" s="27" t="s">
        <v>153</v>
      </c>
    </row>
    <row r="64" spans="2:10">
      <c r="C64" s="27" t="s">
        <v>154</v>
      </c>
    </row>
    <row r="65" spans="2:3">
      <c r="C65" s="27" t="s">
        <v>155</v>
      </c>
    </row>
    <row r="66" spans="2:3">
      <c r="C66" s="451" t="s">
        <v>156</v>
      </c>
    </row>
    <row r="67" spans="2:3">
      <c r="C67" s="451" t="s">
        <v>157</v>
      </c>
    </row>
    <row r="69" spans="2:3">
      <c r="B69" s="27" t="s">
        <v>164</v>
      </c>
      <c r="C69" s="27" t="s">
        <v>153</v>
      </c>
    </row>
    <row r="70" spans="2:3">
      <c r="C70" s="27" t="s">
        <v>163</v>
      </c>
    </row>
    <row r="71" spans="2:3">
      <c r="C71" s="27" t="s">
        <v>165</v>
      </c>
    </row>
    <row r="73" spans="2:3">
      <c r="B73" s="27" t="s">
        <v>166</v>
      </c>
      <c r="C73" s="27" t="s">
        <v>153</v>
      </c>
    </row>
    <row r="74" spans="2:3">
      <c r="C74" s="27" t="s">
        <v>167</v>
      </c>
    </row>
    <row r="75" spans="2:3">
      <c r="C75" s="27" t="s">
        <v>168</v>
      </c>
    </row>
  </sheetData>
  <sortState xmlns:xlrd2="http://schemas.microsoft.com/office/spreadsheetml/2017/richdata2" ref="B42:I44">
    <sortCondition descending="1" ref="B42:B44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5"/>
  </sheetPr>
  <dimension ref="A1:BA67"/>
  <sheetViews>
    <sheetView zoomScale="90" zoomScaleNormal="90" zoomScalePageLayoutView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/>
    </sheetView>
  </sheetViews>
  <sheetFormatPr defaultColWidth="8.88671875" defaultRowHeight="13.2"/>
  <cols>
    <col min="1" max="2" width="3.5546875" style="269" customWidth="1"/>
    <col min="3" max="3" width="24.6640625" style="261" bestFit="1" customWidth="1"/>
    <col min="4" max="23" width="3.6640625" style="261" customWidth="1"/>
    <col min="24" max="24" width="8.6640625" style="261" bestFit="1" customWidth="1"/>
    <col min="25" max="25" width="10" style="261" bestFit="1" customWidth="1"/>
    <col min="26" max="26" width="7.33203125" style="261" bestFit="1" customWidth="1"/>
    <col min="27" max="27" width="8.33203125" style="261" bestFit="1" customWidth="1"/>
    <col min="28" max="28" width="2.6640625" style="261" customWidth="1"/>
    <col min="29" max="31" width="9.88671875" style="261" customWidth="1"/>
    <col min="32" max="32" width="2.6640625" style="261" customWidth="1"/>
    <col min="33" max="33" width="10.6640625" style="261" customWidth="1"/>
    <col min="34" max="34" width="8.88671875" style="261"/>
    <col min="35" max="36" width="12.88671875" style="353" customWidth="1"/>
    <col min="37" max="37" width="18" style="353" customWidth="1"/>
    <col min="38" max="42" width="8.88671875" style="353"/>
    <col min="43" max="16384" width="8.88671875" style="261"/>
  </cols>
  <sheetData>
    <row r="1" spans="1:53">
      <c r="A1" s="261"/>
      <c r="B1" s="274"/>
      <c r="C1" s="275"/>
      <c r="D1" s="652" t="s">
        <v>113</v>
      </c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2"/>
      <c r="X1" s="276" t="s">
        <v>115</v>
      </c>
      <c r="Y1" s="276" t="s">
        <v>116</v>
      </c>
      <c r="Z1" s="282" t="s">
        <v>117</v>
      </c>
      <c r="AA1" s="282" t="s">
        <v>117</v>
      </c>
      <c r="AB1" s="262"/>
      <c r="AC1" s="645" t="s">
        <v>100</v>
      </c>
      <c r="AD1" s="645" t="s">
        <v>101</v>
      </c>
      <c r="AE1" s="645" t="s">
        <v>102</v>
      </c>
      <c r="AF1" s="262"/>
      <c r="AG1" s="287" t="s">
        <v>116</v>
      </c>
      <c r="AI1" s="654" t="s">
        <v>161</v>
      </c>
      <c r="AJ1" s="655"/>
      <c r="AK1" s="509" t="s">
        <v>210</v>
      </c>
      <c r="AM1" s="648" t="s">
        <v>120</v>
      </c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X1" s="649"/>
      <c r="AY1" s="649"/>
      <c r="AZ1" s="650"/>
      <c r="BA1" s="651"/>
    </row>
    <row r="2" spans="1:53">
      <c r="A2" s="261"/>
      <c r="B2" s="290" t="s">
        <v>119</v>
      </c>
      <c r="C2" s="291"/>
      <c r="D2" s="278">
        <v>1</v>
      </c>
      <c r="E2" s="278">
        <v>2</v>
      </c>
      <c r="F2" s="278">
        <v>3</v>
      </c>
      <c r="G2" s="278">
        <v>4</v>
      </c>
      <c r="H2" s="278">
        <v>5</v>
      </c>
      <c r="I2" s="278">
        <v>6</v>
      </c>
      <c r="J2" s="278">
        <v>7</v>
      </c>
      <c r="K2" s="278">
        <v>8</v>
      </c>
      <c r="L2" s="278">
        <v>9</v>
      </c>
      <c r="M2" s="278">
        <v>10</v>
      </c>
      <c r="N2" s="278">
        <v>11</v>
      </c>
      <c r="O2" s="278">
        <v>12</v>
      </c>
      <c r="P2" s="278">
        <v>13</v>
      </c>
      <c r="Q2" s="278">
        <v>14</v>
      </c>
      <c r="R2" s="278">
        <v>15</v>
      </c>
      <c r="S2" s="278">
        <v>16</v>
      </c>
      <c r="T2" s="278">
        <v>17</v>
      </c>
      <c r="U2" s="278">
        <v>18</v>
      </c>
      <c r="V2" s="278">
        <v>19</v>
      </c>
      <c r="W2" s="278">
        <v>20</v>
      </c>
      <c r="X2" s="277" t="s">
        <v>114</v>
      </c>
      <c r="Y2" s="277" t="s">
        <v>103</v>
      </c>
      <c r="Z2" s="283" t="s">
        <v>114</v>
      </c>
      <c r="AA2" s="283" t="s">
        <v>103</v>
      </c>
      <c r="AB2" s="262"/>
      <c r="AC2" s="646"/>
      <c r="AD2" s="646"/>
      <c r="AE2" s="646"/>
      <c r="AF2" s="262"/>
      <c r="AG2" s="288" t="s">
        <v>118</v>
      </c>
      <c r="AI2" s="656"/>
      <c r="AJ2" s="657"/>
      <c r="AK2" s="510" t="s">
        <v>211</v>
      </c>
      <c r="AM2" s="400" t="s">
        <v>123</v>
      </c>
      <c r="AN2" s="400" t="s">
        <v>122</v>
      </c>
      <c r="AO2" s="400" t="s">
        <v>124</v>
      </c>
      <c r="AP2" s="400" t="s">
        <v>125</v>
      </c>
      <c r="AQ2" s="400" t="s">
        <v>126</v>
      </c>
      <c r="AR2" s="400" t="s">
        <v>127</v>
      </c>
      <c r="AS2" s="400" t="s">
        <v>129</v>
      </c>
      <c r="AT2" s="400" t="s">
        <v>130</v>
      </c>
      <c r="AU2" s="400" t="s">
        <v>131</v>
      </c>
      <c r="AV2" s="400" t="s">
        <v>138</v>
      </c>
      <c r="AW2" s="400" t="s">
        <v>159</v>
      </c>
      <c r="AX2" s="400" t="s">
        <v>180</v>
      </c>
      <c r="AY2" s="400" t="s">
        <v>191</v>
      </c>
      <c r="AZ2" s="400" t="s">
        <v>203</v>
      </c>
      <c r="BA2" s="400" t="s">
        <v>228</v>
      </c>
    </row>
    <row r="3" spans="1:53" ht="12.75" customHeight="1">
      <c r="A3" s="261"/>
      <c r="B3" s="658" t="s">
        <v>14</v>
      </c>
      <c r="C3" s="273" t="s">
        <v>24</v>
      </c>
      <c r="D3" s="270">
        <v>1</v>
      </c>
      <c r="E3" s="270">
        <v>2</v>
      </c>
      <c r="F3" s="270">
        <v>0</v>
      </c>
      <c r="G3" s="270">
        <v>1</v>
      </c>
      <c r="H3" s="270">
        <v>1</v>
      </c>
      <c r="I3" s="270">
        <v>1</v>
      </c>
      <c r="J3" s="270">
        <v>0</v>
      </c>
      <c r="K3" s="270">
        <v>2</v>
      </c>
      <c r="L3" s="270">
        <v>0</v>
      </c>
      <c r="M3" s="270">
        <v>1</v>
      </c>
      <c r="N3" s="270">
        <v>3</v>
      </c>
      <c r="O3" s="270">
        <v>1</v>
      </c>
      <c r="P3" s="270">
        <v>2</v>
      </c>
      <c r="Q3" s="270">
        <v>2</v>
      </c>
      <c r="R3" s="270">
        <v>0</v>
      </c>
      <c r="S3" s="270">
        <v>3</v>
      </c>
      <c r="T3" s="584">
        <v>0</v>
      </c>
      <c r="U3" s="270">
        <v>1</v>
      </c>
      <c r="V3" s="270">
        <v>0</v>
      </c>
      <c r="W3" s="270">
        <v>0</v>
      </c>
      <c r="X3" s="281">
        <f t="shared" ref="X3:X9" si="0">SUM(D3:W3)</f>
        <v>21</v>
      </c>
      <c r="Y3" s="281">
        <f t="shared" ref="Y3:Y9" si="1">COUNTA(D3:W3)</f>
        <v>20</v>
      </c>
      <c r="Z3" s="284">
        <f t="shared" ref="Z3:Z9" si="2">(X3/(Y3*3))</f>
        <v>0.35</v>
      </c>
      <c r="AA3" s="284">
        <f>Y3/'T &amp; C ROOFING PREM'!$D$5</f>
        <v>1</v>
      </c>
      <c r="AC3" s="286">
        <f t="shared" ref="AC3:AC9" si="3">COUNTIF(D3:W3,3)</f>
        <v>2</v>
      </c>
      <c r="AD3" s="286">
        <f t="shared" ref="AD3:AD9" si="4">COUNTIF(D3:W3,2)</f>
        <v>4</v>
      </c>
      <c r="AE3" s="286">
        <f t="shared" ref="AE3:AE9" si="5">COUNTIF(D3:W3,1)+COUNTIF(D3:W3,0)</f>
        <v>14</v>
      </c>
      <c r="AG3" s="286">
        <v>0</v>
      </c>
      <c r="AI3" s="371">
        <v>80</v>
      </c>
      <c r="AJ3" s="371" t="s">
        <v>129</v>
      </c>
      <c r="AK3" s="356">
        <v>30</v>
      </c>
      <c r="AM3" s="356">
        <v>19</v>
      </c>
      <c r="AN3" s="357">
        <v>13</v>
      </c>
      <c r="AO3" s="357">
        <v>15</v>
      </c>
      <c r="AP3" s="357">
        <v>21</v>
      </c>
      <c r="AQ3" s="357">
        <v>15</v>
      </c>
      <c r="AR3" s="357">
        <v>14</v>
      </c>
      <c r="AS3" s="357">
        <v>17</v>
      </c>
      <c r="AT3" s="357">
        <v>20</v>
      </c>
      <c r="AU3" s="357">
        <v>19</v>
      </c>
      <c r="AV3" s="356">
        <v>30</v>
      </c>
      <c r="AW3" s="357">
        <v>17</v>
      </c>
      <c r="AX3" s="357">
        <v>15</v>
      </c>
      <c r="AY3" s="357">
        <v>18</v>
      </c>
      <c r="AZ3" s="357">
        <v>18</v>
      </c>
      <c r="BA3" s="357">
        <v>16</v>
      </c>
    </row>
    <row r="4" spans="1:53" ht="12.75" customHeight="1">
      <c r="A4" s="261"/>
      <c r="B4" s="643"/>
      <c r="C4" s="272" t="s">
        <v>198</v>
      </c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>
        <v>2</v>
      </c>
      <c r="Q4" s="270"/>
      <c r="R4" s="270"/>
      <c r="S4" s="270"/>
      <c r="T4" s="584"/>
      <c r="U4" s="270"/>
      <c r="V4" s="270"/>
      <c r="W4" s="270"/>
      <c r="X4" s="281">
        <f t="shared" si="0"/>
        <v>2</v>
      </c>
      <c r="Y4" s="281">
        <f t="shared" si="1"/>
        <v>1</v>
      </c>
      <c r="Z4" s="284">
        <f t="shared" si="2"/>
        <v>0.66666666666666663</v>
      </c>
      <c r="AA4" s="284">
        <f>Y4/'T &amp; C ROOFING PREM'!$D$5</f>
        <v>0.05</v>
      </c>
      <c r="AC4" s="286">
        <f t="shared" si="3"/>
        <v>0</v>
      </c>
      <c r="AD4" s="286">
        <f t="shared" si="4"/>
        <v>1</v>
      </c>
      <c r="AE4" s="286">
        <f t="shared" si="5"/>
        <v>0</v>
      </c>
      <c r="AG4" s="286"/>
      <c r="AI4" s="371"/>
      <c r="AJ4" s="371"/>
      <c r="AK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</row>
    <row r="5" spans="1:53">
      <c r="A5" s="261"/>
      <c r="B5" s="643"/>
      <c r="C5" s="401" t="s">
        <v>71</v>
      </c>
      <c r="D5" s="270">
        <v>2</v>
      </c>
      <c r="E5" s="270">
        <v>1</v>
      </c>
      <c r="F5" s="270"/>
      <c r="G5" s="270">
        <v>0</v>
      </c>
      <c r="H5" s="270">
        <v>2</v>
      </c>
      <c r="I5" s="270">
        <v>3</v>
      </c>
      <c r="J5" s="270">
        <v>1</v>
      </c>
      <c r="K5" s="270">
        <v>0</v>
      </c>
      <c r="L5" s="270">
        <v>1</v>
      </c>
      <c r="M5" s="270">
        <v>2</v>
      </c>
      <c r="N5" s="270">
        <v>2</v>
      </c>
      <c r="O5" s="270">
        <v>0</v>
      </c>
      <c r="P5" s="270"/>
      <c r="Q5" s="270">
        <v>2</v>
      </c>
      <c r="R5" s="270">
        <v>1</v>
      </c>
      <c r="S5" s="270">
        <v>2</v>
      </c>
      <c r="T5" s="584">
        <v>0</v>
      </c>
      <c r="U5" s="270">
        <v>0</v>
      </c>
      <c r="V5" s="270">
        <v>0</v>
      </c>
      <c r="W5" s="270">
        <v>0</v>
      </c>
      <c r="X5" s="281">
        <f t="shared" ref="X5" si="6">SUM(D5:W5)</f>
        <v>19</v>
      </c>
      <c r="Y5" s="281">
        <f t="shared" si="1"/>
        <v>18</v>
      </c>
      <c r="Z5" s="284">
        <f t="shared" si="2"/>
        <v>0.35185185185185186</v>
      </c>
      <c r="AA5" s="284">
        <f>Y5/'T &amp; C ROOFING PREM'!$D$5</f>
        <v>0.9</v>
      </c>
      <c r="AC5" s="286">
        <f t="shared" si="3"/>
        <v>1</v>
      </c>
      <c r="AD5" s="286">
        <f t="shared" si="4"/>
        <v>6</v>
      </c>
      <c r="AE5" s="286">
        <f t="shared" si="5"/>
        <v>11</v>
      </c>
      <c r="AG5" s="286">
        <v>0</v>
      </c>
      <c r="AI5" s="371">
        <v>75</v>
      </c>
      <c r="AJ5" s="485" t="s">
        <v>228</v>
      </c>
      <c r="AK5" s="357">
        <v>36</v>
      </c>
      <c r="AM5" s="371"/>
      <c r="AN5" s="371"/>
      <c r="AO5" s="371"/>
      <c r="AP5" s="371"/>
      <c r="AQ5" s="371"/>
      <c r="AR5" s="371"/>
      <c r="AS5" s="356">
        <v>30</v>
      </c>
      <c r="AT5" s="356">
        <v>21</v>
      </c>
      <c r="AU5" s="356">
        <v>19</v>
      </c>
      <c r="AV5" s="357">
        <v>30</v>
      </c>
      <c r="AW5" s="357">
        <v>29</v>
      </c>
      <c r="AX5" s="357">
        <v>25</v>
      </c>
      <c r="AY5" s="357">
        <v>36</v>
      </c>
      <c r="AZ5" s="357">
        <v>29</v>
      </c>
      <c r="BA5" s="357">
        <v>26</v>
      </c>
    </row>
    <row r="6" spans="1:53">
      <c r="A6" s="261"/>
      <c r="B6" s="643"/>
      <c r="C6" s="272" t="s">
        <v>188</v>
      </c>
      <c r="D6" s="270"/>
      <c r="E6" s="270">
        <v>0</v>
      </c>
      <c r="F6" s="270">
        <v>2</v>
      </c>
      <c r="G6" s="270">
        <v>1</v>
      </c>
      <c r="H6" s="270">
        <v>1</v>
      </c>
      <c r="I6" s="270">
        <v>2</v>
      </c>
      <c r="J6" s="270">
        <v>0</v>
      </c>
      <c r="K6" s="270">
        <v>1</v>
      </c>
      <c r="L6" s="270">
        <v>0</v>
      </c>
      <c r="M6" s="270">
        <v>2</v>
      </c>
      <c r="N6" s="270">
        <v>2</v>
      </c>
      <c r="O6" s="270">
        <v>2</v>
      </c>
      <c r="P6" s="270">
        <v>0</v>
      </c>
      <c r="Q6" s="270">
        <v>1</v>
      </c>
      <c r="R6" s="270">
        <v>1</v>
      </c>
      <c r="S6" s="270">
        <v>1</v>
      </c>
      <c r="T6" s="584">
        <v>1</v>
      </c>
      <c r="U6" s="270">
        <v>2</v>
      </c>
      <c r="V6" s="270">
        <v>1</v>
      </c>
      <c r="W6" s="270">
        <v>1</v>
      </c>
      <c r="X6" s="281">
        <f t="shared" ref="X6" si="7">SUM(D6:W6)</f>
        <v>21</v>
      </c>
      <c r="Y6" s="281">
        <f t="shared" ref="Y6:Y8" si="8">COUNTA(D6:W6)</f>
        <v>19</v>
      </c>
      <c r="Z6" s="284">
        <f t="shared" ref="Z6" si="9">(X6/(Y6*3))</f>
        <v>0.36842105263157893</v>
      </c>
      <c r="AA6" s="284">
        <f>Y6/'T &amp; C ROOFING PREM'!$D$5</f>
        <v>0.95</v>
      </c>
      <c r="AC6" s="286">
        <f t="shared" ref="AC6:AC8" si="10">COUNTIF(D6:W6,3)</f>
        <v>0</v>
      </c>
      <c r="AD6" s="286">
        <f t="shared" ref="AD6:AD8" si="11">COUNTIF(D6:W6,2)</f>
        <v>6</v>
      </c>
      <c r="AE6" s="286">
        <f t="shared" ref="AE6:AE8" si="12">COUNTIF(D6:W6,1)+COUNTIF(D6:W6,0)</f>
        <v>13</v>
      </c>
      <c r="AG6" s="286">
        <v>0</v>
      </c>
      <c r="AI6" s="371">
        <v>64</v>
      </c>
      <c r="AJ6" s="371" t="s">
        <v>203</v>
      </c>
      <c r="AK6" s="355">
        <v>32</v>
      </c>
      <c r="AM6" s="371"/>
      <c r="AN6" s="371"/>
      <c r="AO6" s="371"/>
      <c r="AP6" s="371"/>
      <c r="AQ6" s="371"/>
      <c r="AR6" s="371"/>
      <c r="AS6" s="371"/>
      <c r="AT6" s="371"/>
      <c r="AU6" s="371"/>
      <c r="AV6" s="371"/>
      <c r="AW6" s="371"/>
      <c r="AX6" s="371"/>
      <c r="AY6" s="355">
        <v>32</v>
      </c>
      <c r="AZ6" s="356">
        <v>26</v>
      </c>
      <c r="BA6" s="356">
        <v>23</v>
      </c>
    </row>
    <row r="7" spans="1:53">
      <c r="A7" s="261"/>
      <c r="B7" s="643"/>
      <c r="C7" s="272" t="s">
        <v>18</v>
      </c>
      <c r="D7" s="270">
        <v>2</v>
      </c>
      <c r="E7" s="270"/>
      <c r="F7" s="270">
        <v>1</v>
      </c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584"/>
      <c r="U7" s="270"/>
      <c r="V7" s="270"/>
      <c r="W7" s="270"/>
      <c r="X7" s="281">
        <f t="shared" ref="X7" si="13">SUM(D7:W7)</f>
        <v>3</v>
      </c>
      <c r="Y7" s="281">
        <f t="shared" ref="Y7" si="14">COUNTA(D7:W7)</f>
        <v>2</v>
      </c>
      <c r="Z7" s="284">
        <f t="shared" ref="Z7" si="15">(X7/(Y7*3))</f>
        <v>0.5</v>
      </c>
      <c r="AA7" s="284">
        <f>Y7/'T &amp; C ROOFING PREM'!$D$5</f>
        <v>0.1</v>
      </c>
      <c r="AC7" s="286">
        <f t="shared" ref="AC7" si="16">COUNTIF(D7:W7,3)</f>
        <v>0</v>
      </c>
      <c r="AD7" s="286">
        <f t="shared" ref="AD7" si="17">COUNTIF(D7:W7,2)</f>
        <v>1</v>
      </c>
      <c r="AE7" s="286">
        <f t="shared" ref="AE7" si="18">COUNTIF(D7:W7,1)+COUNTIF(D7:W7,0)</f>
        <v>1</v>
      </c>
      <c r="AG7" s="286"/>
      <c r="AI7" s="371"/>
      <c r="AJ7" s="371"/>
      <c r="AK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371"/>
      <c r="AZ7" s="371"/>
      <c r="BA7" s="371"/>
    </row>
    <row r="8" spans="1:53">
      <c r="A8" s="261"/>
      <c r="B8" s="643"/>
      <c r="C8" s="401" t="s">
        <v>187</v>
      </c>
      <c r="D8" s="270">
        <v>2</v>
      </c>
      <c r="E8" s="270">
        <v>0</v>
      </c>
      <c r="F8" s="270">
        <v>0</v>
      </c>
      <c r="G8" s="270">
        <v>0</v>
      </c>
      <c r="H8" s="270">
        <v>0</v>
      </c>
      <c r="I8" s="270">
        <v>2</v>
      </c>
      <c r="J8" s="270">
        <v>2</v>
      </c>
      <c r="K8" s="270">
        <v>0</v>
      </c>
      <c r="L8" s="270">
        <v>0</v>
      </c>
      <c r="M8" s="270">
        <v>0</v>
      </c>
      <c r="N8" s="270">
        <v>0</v>
      </c>
      <c r="O8" s="270">
        <v>0</v>
      </c>
      <c r="P8" s="270">
        <v>2</v>
      </c>
      <c r="Q8" s="270">
        <v>1</v>
      </c>
      <c r="R8" s="270">
        <v>1</v>
      </c>
      <c r="S8" s="270">
        <v>1</v>
      </c>
      <c r="T8" s="584">
        <v>2</v>
      </c>
      <c r="U8" s="270">
        <v>2</v>
      </c>
      <c r="V8" s="270">
        <v>2</v>
      </c>
      <c r="W8" s="270">
        <v>2</v>
      </c>
      <c r="X8" s="281">
        <f t="shared" ref="X8" si="19">SUM(D8:W8)</f>
        <v>19</v>
      </c>
      <c r="Y8" s="281">
        <f t="shared" si="8"/>
        <v>20</v>
      </c>
      <c r="Z8" s="284">
        <f t="shared" ref="Z8" si="20">(X8/(Y8*3))</f>
        <v>0.31666666666666665</v>
      </c>
      <c r="AA8" s="284">
        <f>Y8/'T &amp; C ROOFING PREM'!$D$5</f>
        <v>1</v>
      </c>
      <c r="AC8" s="286">
        <f t="shared" si="10"/>
        <v>0</v>
      </c>
      <c r="AD8" s="286">
        <f t="shared" si="11"/>
        <v>8</v>
      </c>
      <c r="AE8" s="286">
        <f t="shared" si="12"/>
        <v>12</v>
      </c>
      <c r="AG8" s="286">
        <f>COUNT(T8:W8)</f>
        <v>4</v>
      </c>
      <c r="AI8" s="371">
        <v>53</v>
      </c>
      <c r="AJ8" s="371" t="s">
        <v>203</v>
      </c>
      <c r="AK8" s="355">
        <v>27</v>
      </c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71"/>
      <c r="AY8" s="355">
        <v>27</v>
      </c>
      <c r="AZ8" s="356">
        <v>25</v>
      </c>
      <c r="BA8" s="356">
        <v>18</v>
      </c>
    </row>
    <row r="9" spans="1:53">
      <c r="A9" s="261"/>
      <c r="B9" s="643"/>
      <c r="C9" s="401" t="s">
        <v>90</v>
      </c>
      <c r="D9" s="270"/>
      <c r="E9" s="270"/>
      <c r="F9" s="270"/>
      <c r="G9" s="270"/>
      <c r="H9" s="270"/>
      <c r="I9" s="270"/>
      <c r="J9" s="270"/>
      <c r="K9" s="270"/>
      <c r="L9" s="270"/>
      <c r="M9" s="270"/>
      <c r="N9" s="270"/>
      <c r="O9" s="270"/>
      <c r="P9" s="270"/>
      <c r="Q9" s="270"/>
      <c r="R9" s="270"/>
      <c r="S9" s="270"/>
      <c r="T9" s="270"/>
      <c r="U9" s="270"/>
      <c r="V9" s="270"/>
      <c r="W9" s="270"/>
      <c r="X9" s="281">
        <f t="shared" si="0"/>
        <v>0</v>
      </c>
      <c r="Y9" s="281">
        <f t="shared" si="1"/>
        <v>0</v>
      </c>
      <c r="Z9" s="284" t="e">
        <f t="shared" si="2"/>
        <v>#DIV/0!</v>
      </c>
      <c r="AA9" s="284">
        <f>Y9/'T &amp; C ROOFING PREM'!$D$5</f>
        <v>0</v>
      </c>
      <c r="AC9" s="286">
        <f t="shared" si="3"/>
        <v>0</v>
      </c>
      <c r="AD9" s="286">
        <f t="shared" si="4"/>
        <v>0</v>
      </c>
      <c r="AE9" s="286">
        <f t="shared" si="5"/>
        <v>0</v>
      </c>
      <c r="AG9" s="286">
        <f>Y9+1</f>
        <v>1</v>
      </c>
      <c r="AI9" s="371">
        <v>87</v>
      </c>
      <c r="AJ9" s="371" t="s">
        <v>129</v>
      </c>
      <c r="AK9" s="357">
        <v>33</v>
      </c>
      <c r="AM9" s="371"/>
      <c r="AN9" s="357">
        <v>2</v>
      </c>
      <c r="AO9" s="357">
        <v>2</v>
      </c>
      <c r="AP9" s="357">
        <v>1</v>
      </c>
      <c r="AQ9" s="371"/>
      <c r="AR9" s="371"/>
      <c r="AS9" s="357">
        <v>3</v>
      </c>
      <c r="AT9" s="357">
        <v>0</v>
      </c>
      <c r="AU9" s="357">
        <v>3</v>
      </c>
      <c r="AV9" s="356">
        <v>5</v>
      </c>
      <c r="AW9" s="357">
        <v>29</v>
      </c>
      <c r="AX9" s="357">
        <v>19</v>
      </c>
      <c r="AY9" s="357">
        <v>11</v>
      </c>
      <c r="AZ9" s="357">
        <v>33</v>
      </c>
      <c r="BA9" s="357">
        <v>9</v>
      </c>
    </row>
    <row r="10" spans="1:53">
      <c r="A10" s="261"/>
      <c r="B10" s="643"/>
      <c r="C10" s="271" t="s">
        <v>149</v>
      </c>
      <c r="D10" s="285" t="s">
        <v>150</v>
      </c>
      <c r="E10" s="285" t="s">
        <v>148</v>
      </c>
      <c r="F10" s="285" t="s">
        <v>148</v>
      </c>
      <c r="G10" s="285" t="s">
        <v>150</v>
      </c>
      <c r="H10" s="285" t="s">
        <v>150</v>
      </c>
      <c r="I10" s="285" t="s">
        <v>148</v>
      </c>
      <c r="J10" s="285" t="s">
        <v>150</v>
      </c>
      <c r="K10" s="285" t="s">
        <v>150</v>
      </c>
      <c r="L10" s="285" t="s">
        <v>148</v>
      </c>
      <c r="M10" s="285" t="s">
        <v>148</v>
      </c>
      <c r="N10" s="285" t="s">
        <v>150</v>
      </c>
      <c r="O10" s="285" t="s">
        <v>148</v>
      </c>
      <c r="P10" s="285" t="s">
        <v>148</v>
      </c>
      <c r="Q10" s="285" t="s">
        <v>150</v>
      </c>
      <c r="R10" s="285" t="s">
        <v>150</v>
      </c>
      <c r="S10" s="285" t="s">
        <v>148</v>
      </c>
      <c r="T10" s="285" t="s">
        <v>150</v>
      </c>
      <c r="U10" s="285" t="s">
        <v>150</v>
      </c>
      <c r="V10" s="285" t="s">
        <v>148</v>
      </c>
      <c r="W10" s="285" t="s">
        <v>148</v>
      </c>
      <c r="X10" s="289">
        <f>SUM(X3:X9)</f>
        <v>85</v>
      </c>
      <c r="Y10" s="397"/>
      <c r="Z10" s="279"/>
      <c r="AA10" s="279"/>
      <c r="AB10" s="262"/>
      <c r="AC10" s="263"/>
      <c r="AD10" s="263"/>
      <c r="AE10" s="263"/>
      <c r="AF10" s="262"/>
      <c r="AG10" s="263"/>
      <c r="AI10" s="263"/>
      <c r="AJ10" s="263"/>
      <c r="AK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</row>
    <row r="11" spans="1:53">
      <c r="A11" s="261"/>
      <c r="B11" s="643"/>
      <c r="C11" s="271" t="s">
        <v>151</v>
      </c>
      <c r="D11" s="285">
        <f t="shared" ref="D11:E11" si="21">SUM(D3:D9)</f>
        <v>7</v>
      </c>
      <c r="E11" s="285">
        <f t="shared" si="21"/>
        <v>3</v>
      </c>
      <c r="F11" s="285">
        <f t="shared" ref="F11:G11" si="22">SUM(F3:F9)</f>
        <v>3</v>
      </c>
      <c r="G11" s="285">
        <f t="shared" si="22"/>
        <v>2</v>
      </c>
      <c r="H11" s="285">
        <f t="shared" ref="H11:I11" si="23">SUM(H3:H9)</f>
        <v>4</v>
      </c>
      <c r="I11" s="285">
        <f t="shared" si="23"/>
        <v>8</v>
      </c>
      <c r="J11" s="285">
        <f t="shared" ref="J11:K11" si="24">SUM(J3:J9)</f>
        <v>3</v>
      </c>
      <c r="K11" s="285">
        <f t="shared" si="24"/>
        <v>3</v>
      </c>
      <c r="L11" s="285">
        <f t="shared" ref="L11:M11" si="25">SUM(L3:L9)</f>
        <v>1</v>
      </c>
      <c r="M11" s="285">
        <f t="shared" si="25"/>
        <v>5</v>
      </c>
      <c r="N11" s="285">
        <f t="shared" ref="N11:O11" si="26">SUM(N3:N9)</f>
        <v>7</v>
      </c>
      <c r="O11" s="285">
        <f t="shared" si="26"/>
        <v>3</v>
      </c>
      <c r="P11" s="285">
        <f t="shared" ref="P11:Q11" si="27">SUM(P3:P9)</f>
        <v>6</v>
      </c>
      <c r="Q11" s="285">
        <f t="shared" si="27"/>
        <v>6</v>
      </c>
      <c r="R11" s="285">
        <f t="shared" ref="R11:S11" si="28">SUM(R3:R9)</f>
        <v>3</v>
      </c>
      <c r="S11" s="285">
        <f t="shared" si="28"/>
        <v>7</v>
      </c>
      <c r="T11" s="285">
        <f t="shared" ref="T11:U11" si="29">SUM(T3:T9)</f>
        <v>3</v>
      </c>
      <c r="U11" s="285">
        <f t="shared" si="29"/>
        <v>5</v>
      </c>
      <c r="V11" s="285">
        <f t="shared" ref="V11:W11" si="30">SUM(V3:V9)</f>
        <v>3</v>
      </c>
      <c r="W11" s="285">
        <f t="shared" si="30"/>
        <v>3</v>
      </c>
      <c r="Y11" s="397"/>
      <c r="Z11" s="279"/>
      <c r="AA11" s="279"/>
      <c r="AB11" s="262"/>
      <c r="AC11" s="263"/>
      <c r="AD11" s="263"/>
      <c r="AE11" s="263"/>
      <c r="AF11" s="262"/>
      <c r="AG11" s="263"/>
      <c r="AI11" s="263"/>
      <c r="AJ11" s="263"/>
      <c r="AK11" s="263"/>
      <c r="AM11" s="263"/>
      <c r="AN11" s="263"/>
      <c r="AO11" s="263"/>
      <c r="AP11" s="263"/>
      <c r="AQ11" s="263"/>
      <c r="AR11" s="263"/>
      <c r="AS11" s="263"/>
      <c r="AT11" s="263"/>
      <c r="AU11" s="263"/>
      <c r="AV11" s="263"/>
    </row>
    <row r="12" spans="1:53">
      <c r="A12" s="261"/>
      <c r="B12" s="643"/>
      <c r="C12" s="271" t="s">
        <v>104</v>
      </c>
      <c r="D12" s="285" t="str">
        <f t="shared" ref="D12:I12" si="31">IF(D11&gt;6,"W",IF(D11=6,"D", IF(D11&lt;6,"L")))</f>
        <v>W</v>
      </c>
      <c r="E12" s="285" t="str">
        <f t="shared" si="31"/>
        <v>L</v>
      </c>
      <c r="F12" s="285" t="str">
        <f t="shared" si="31"/>
        <v>L</v>
      </c>
      <c r="G12" s="285" t="str">
        <f t="shared" si="31"/>
        <v>L</v>
      </c>
      <c r="H12" s="285" t="str">
        <f t="shared" si="31"/>
        <v>L</v>
      </c>
      <c r="I12" s="285" t="str">
        <f t="shared" si="31"/>
        <v>W</v>
      </c>
      <c r="J12" s="285" t="str">
        <f t="shared" ref="J12:K12" si="32">IF(J11&gt;6,"W",IF(J11=6,"D", IF(J11&lt;6,"L")))</f>
        <v>L</v>
      </c>
      <c r="K12" s="285" t="str">
        <f t="shared" si="32"/>
        <v>L</v>
      </c>
      <c r="L12" s="285" t="str">
        <f t="shared" ref="L12:M12" si="33">IF(L11&gt;6,"W",IF(L11=6,"D", IF(L11&lt;6,"L")))</f>
        <v>L</v>
      </c>
      <c r="M12" s="285" t="str">
        <f t="shared" si="33"/>
        <v>L</v>
      </c>
      <c r="N12" s="285" t="str">
        <f t="shared" ref="N12:O12" si="34">IF(N11&gt;6,"W",IF(N11=6,"D", IF(N11&lt;6,"L")))</f>
        <v>W</v>
      </c>
      <c r="O12" s="285" t="str">
        <f t="shared" si="34"/>
        <v>L</v>
      </c>
      <c r="P12" s="285" t="str">
        <f t="shared" ref="P12:Q12" si="35">IF(P11&gt;6,"W",IF(P11=6,"D", IF(P11&lt;6,"L")))</f>
        <v>D</v>
      </c>
      <c r="Q12" s="285" t="str">
        <f t="shared" si="35"/>
        <v>D</v>
      </c>
      <c r="R12" s="285" t="str">
        <f t="shared" ref="R12:S12" si="36">IF(R11&gt;6,"W",IF(R11=6,"D", IF(R11&lt;6,"L")))</f>
        <v>L</v>
      </c>
      <c r="S12" s="285" t="str">
        <f t="shared" si="36"/>
        <v>W</v>
      </c>
      <c r="T12" s="285" t="str">
        <f t="shared" ref="T12:U12" si="37">IF(T11&gt;6,"W",IF(T11=6,"D", IF(T11&lt;6,"L")))</f>
        <v>L</v>
      </c>
      <c r="U12" s="285" t="str">
        <f t="shared" si="37"/>
        <v>L</v>
      </c>
      <c r="V12" s="285" t="str">
        <f t="shared" ref="V12:W12" si="38">IF(V11&gt;6,"W",IF(V11=6,"D", IF(V11&lt;6,"L")))</f>
        <v>L</v>
      </c>
      <c r="W12" s="285" t="str">
        <f t="shared" si="38"/>
        <v>L</v>
      </c>
      <c r="Y12" s="397"/>
      <c r="Z12" s="279"/>
      <c r="AA12" s="279"/>
      <c r="AB12" s="262"/>
      <c r="AC12" s="263"/>
      <c r="AD12" s="263"/>
      <c r="AE12" s="263"/>
      <c r="AF12" s="262"/>
      <c r="AG12" s="263"/>
      <c r="AI12" s="263"/>
      <c r="AJ12" s="263"/>
      <c r="AK12" s="263"/>
      <c r="AM12" s="263"/>
      <c r="AN12" s="263"/>
      <c r="AO12" s="263"/>
      <c r="AP12" s="263"/>
      <c r="AQ12" s="263"/>
      <c r="AR12" s="263"/>
      <c r="AS12" s="263"/>
      <c r="AT12" s="263"/>
      <c r="AU12" s="263"/>
      <c r="AV12" s="263"/>
    </row>
    <row r="13" spans="1:53">
      <c r="A13" s="261"/>
      <c r="B13" s="644"/>
      <c r="C13" s="271" t="s">
        <v>105</v>
      </c>
      <c r="D13" s="285">
        <v>1</v>
      </c>
      <c r="E13" s="285">
        <v>5</v>
      </c>
      <c r="F13" s="285">
        <v>6</v>
      </c>
      <c r="G13" s="285">
        <v>6</v>
      </c>
      <c r="H13" s="285">
        <v>6</v>
      </c>
      <c r="I13" s="285">
        <v>6</v>
      </c>
      <c r="J13" s="285">
        <v>6</v>
      </c>
      <c r="K13" s="285">
        <v>6</v>
      </c>
      <c r="L13" s="285">
        <v>6</v>
      </c>
      <c r="M13" s="285">
        <v>6</v>
      </c>
      <c r="N13" s="285">
        <v>6</v>
      </c>
      <c r="O13" s="285">
        <v>6</v>
      </c>
      <c r="P13" s="285">
        <v>5</v>
      </c>
      <c r="Q13" s="285">
        <v>5</v>
      </c>
      <c r="R13" s="285">
        <v>6</v>
      </c>
      <c r="S13" s="285">
        <v>5</v>
      </c>
      <c r="T13" s="285">
        <v>5</v>
      </c>
      <c r="U13" s="285">
        <v>5</v>
      </c>
      <c r="V13" s="285">
        <v>5</v>
      </c>
      <c r="W13" s="285">
        <v>5</v>
      </c>
      <c r="Y13" s="265"/>
      <c r="Z13" s="279"/>
      <c r="AA13" s="279"/>
      <c r="AB13" s="262"/>
      <c r="AC13" s="263"/>
      <c r="AD13" s="263"/>
      <c r="AE13" s="263"/>
      <c r="AF13" s="262"/>
      <c r="AG13" s="263"/>
      <c r="AI13" s="263"/>
      <c r="AJ13" s="263"/>
      <c r="AK13" s="263"/>
      <c r="AM13" s="263"/>
      <c r="AN13" s="263"/>
      <c r="AO13" s="263"/>
      <c r="AP13" s="263"/>
      <c r="AQ13" s="263"/>
      <c r="AR13" s="263"/>
      <c r="AS13" s="263"/>
      <c r="AT13" s="263"/>
      <c r="AU13" s="263"/>
      <c r="AV13" s="263"/>
    </row>
    <row r="15" spans="1:53" ht="12.75" customHeight="1">
      <c r="A15" s="261"/>
      <c r="B15" s="647" t="s">
        <v>88</v>
      </c>
      <c r="C15" s="273" t="s">
        <v>64</v>
      </c>
      <c r="D15" s="270">
        <v>3</v>
      </c>
      <c r="E15" s="270">
        <v>3</v>
      </c>
      <c r="F15" s="270">
        <v>1</v>
      </c>
      <c r="G15" s="270">
        <v>3</v>
      </c>
      <c r="H15" s="270">
        <v>2</v>
      </c>
      <c r="I15" s="270">
        <v>3</v>
      </c>
      <c r="J15" s="270">
        <v>3</v>
      </c>
      <c r="K15" s="270">
        <v>2</v>
      </c>
      <c r="L15" s="270">
        <v>3</v>
      </c>
      <c r="M15" s="270">
        <v>3</v>
      </c>
      <c r="N15" s="270">
        <v>1</v>
      </c>
      <c r="O15" s="270">
        <v>0</v>
      </c>
      <c r="P15" s="270">
        <v>0</v>
      </c>
      <c r="Q15" s="270">
        <v>2</v>
      </c>
      <c r="R15" s="270">
        <v>2</v>
      </c>
      <c r="S15" s="270">
        <v>1</v>
      </c>
      <c r="T15" s="584">
        <v>1</v>
      </c>
      <c r="U15" s="270">
        <v>1</v>
      </c>
      <c r="V15" s="270">
        <v>3</v>
      </c>
      <c r="W15" s="270">
        <v>3</v>
      </c>
      <c r="X15" s="281">
        <f t="shared" ref="X15" si="39">SUM(D15:W15)</f>
        <v>40</v>
      </c>
      <c r="Y15" s="281">
        <f t="shared" ref="Y15:Y16" si="40">COUNTA(D15:W15)</f>
        <v>20</v>
      </c>
      <c r="Z15" s="284">
        <f t="shared" ref="Z15:Z16" si="41">(X15/(Y15*3))</f>
        <v>0.66666666666666663</v>
      </c>
      <c r="AA15" s="284">
        <f>Y15/'T &amp; C ROOFING PREM'!$D$3</f>
        <v>1</v>
      </c>
      <c r="AC15" s="286">
        <f t="shared" ref="AC15:AC16" si="42">COUNTIF(D15:W15,3)</f>
        <v>9</v>
      </c>
      <c r="AD15" s="286">
        <f t="shared" ref="AD15:AD16" si="43">COUNTIF(D15:W15,2)</f>
        <v>4</v>
      </c>
      <c r="AE15" s="286">
        <f t="shared" ref="AE15:AE16" si="44">COUNTIF(D15:W15,1)+COUNTIF(D15:W15,0)</f>
        <v>7</v>
      </c>
      <c r="AG15" s="286">
        <f>COUNT(V15:W15)</f>
        <v>2</v>
      </c>
      <c r="AI15" s="371">
        <v>94</v>
      </c>
      <c r="AJ15" s="371" t="s">
        <v>203</v>
      </c>
      <c r="AK15" s="357">
        <v>38</v>
      </c>
      <c r="AM15" s="357">
        <v>22</v>
      </c>
      <c r="AN15" s="356">
        <v>31</v>
      </c>
      <c r="AO15" s="357">
        <v>25</v>
      </c>
      <c r="AP15" s="371"/>
      <c r="AQ15" s="357">
        <v>29</v>
      </c>
      <c r="AR15" s="357">
        <v>32</v>
      </c>
      <c r="AS15" s="357">
        <v>32</v>
      </c>
      <c r="AT15" s="357">
        <v>31</v>
      </c>
      <c r="AU15" s="357">
        <v>27</v>
      </c>
      <c r="AV15" s="357">
        <v>23</v>
      </c>
      <c r="AW15" s="357">
        <v>30</v>
      </c>
      <c r="AX15" s="357">
        <v>38</v>
      </c>
      <c r="AY15" s="357">
        <v>33</v>
      </c>
      <c r="AZ15" s="357">
        <v>34</v>
      </c>
      <c r="BA15" s="357">
        <v>31</v>
      </c>
    </row>
    <row r="16" spans="1:53">
      <c r="A16" s="261"/>
      <c r="B16" s="643"/>
      <c r="C16" s="272" t="s">
        <v>9</v>
      </c>
      <c r="D16" s="270">
        <v>1</v>
      </c>
      <c r="E16" s="270">
        <v>3</v>
      </c>
      <c r="F16" s="270">
        <v>1</v>
      </c>
      <c r="G16" s="270">
        <v>2</v>
      </c>
      <c r="H16" s="270">
        <v>3</v>
      </c>
      <c r="I16" s="270">
        <v>1</v>
      </c>
      <c r="J16" s="270">
        <v>3</v>
      </c>
      <c r="K16" s="270">
        <v>2</v>
      </c>
      <c r="L16" s="270">
        <v>1</v>
      </c>
      <c r="M16" s="270">
        <v>1</v>
      </c>
      <c r="N16" s="270">
        <v>3</v>
      </c>
      <c r="O16" s="270">
        <v>3</v>
      </c>
      <c r="P16" s="270">
        <v>3</v>
      </c>
      <c r="Q16" s="270">
        <v>1</v>
      </c>
      <c r="R16" s="270">
        <v>3</v>
      </c>
      <c r="S16" s="270">
        <v>1</v>
      </c>
      <c r="T16" s="584">
        <v>1</v>
      </c>
      <c r="U16" s="270">
        <v>2</v>
      </c>
      <c r="V16" s="270">
        <v>3</v>
      </c>
      <c r="W16" s="270">
        <v>3</v>
      </c>
      <c r="X16" s="281">
        <f t="shared" ref="X16" si="45">SUM(D16:W16)</f>
        <v>41</v>
      </c>
      <c r="Y16" s="281">
        <f t="shared" si="40"/>
        <v>20</v>
      </c>
      <c r="Z16" s="284">
        <f t="shared" si="41"/>
        <v>0.68333333333333335</v>
      </c>
      <c r="AA16" s="284">
        <f>Y16/'T &amp; C ROOFING PREM'!$D$3</f>
        <v>1</v>
      </c>
      <c r="AC16" s="286">
        <f t="shared" si="42"/>
        <v>9</v>
      </c>
      <c r="AD16" s="286">
        <f t="shared" si="43"/>
        <v>3</v>
      </c>
      <c r="AE16" s="286">
        <f t="shared" si="44"/>
        <v>8</v>
      </c>
      <c r="AG16" s="286">
        <f t="shared" ref="AG16" si="46">COUNT(U16:W16)</f>
        <v>3</v>
      </c>
      <c r="AI16" s="371" t="s">
        <v>121</v>
      </c>
      <c r="AJ16" s="371" t="s">
        <v>123</v>
      </c>
      <c r="AK16" s="357">
        <v>47</v>
      </c>
      <c r="AM16" s="357">
        <v>44</v>
      </c>
      <c r="AN16" s="357">
        <v>43</v>
      </c>
      <c r="AO16" s="357">
        <v>49</v>
      </c>
      <c r="AP16" s="357">
        <v>56</v>
      </c>
      <c r="AQ16" s="357">
        <v>45</v>
      </c>
      <c r="AR16" s="357">
        <v>35</v>
      </c>
      <c r="AS16" s="357">
        <v>47</v>
      </c>
      <c r="AT16" s="357">
        <v>36</v>
      </c>
      <c r="AU16" s="357">
        <v>40</v>
      </c>
      <c r="AV16" s="357">
        <v>30</v>
      </c>
      <c r="AW16" s="357">
        <v>39</v>
      </c>
      <c r="AX16" s="357">
        <v>35</v>
      </c>
      <c r="AY16" s="357">
        <v>34</v>
      </c>
      <c r="AZ16" s="357">
        <v>31</v>
      </c>
      <c r="BA16" s="357">
        <v>42</v>
      </c>
    </row>
    <row r="17" spans="1:53">
      <c r="A17" s="261"/>
      <c r="B17" s="643"/>
      <c r="C17" s="401" t="s">
        <v>13</v>
      </c>
      <c r="D17" s="270">
        <v>1</v>
      </c>
      <c r="E17" s="270">
        <v>2</v>
      </c>
      <c r="F17" s="270">
        <v>2</v>
      </c>
      <c r="G17" s="270">
        <v>0</v>
      </c>
      <c r="H17" s="270">
        <v>2</v>
      </c>
      <c r="I17" s="270">
        <v>1</v>
      </c>
      <c r="J17" s="270">
        <v>1</v>
      </c>
      <c r="K17" s="270">
        <v>0</v>
      </c>
      <c r="L17" s="270">
        <v>3</v>
      </c>
      <c r="M17" s="270">
        <v>1</v>
      </c>
      <c r="N17" s="270">
        <v>2</v>
      </c>
      <c r="O17" s="270">
        <v>2</v>
      </c>
      <c r="P17" s="270">
        <v>0</v>
      </c>
      <c r="Q17" s="270">
        <v>1</v>
      </c>
      <c r="R17" s="270">
        <v>2</v>
      </c>
      <c r="S17" s="270">
        <v>1</v>
      </c>
      <c r="T17" s="584">
        <v>2</v>
      </c>
      <c r="U17" s="270">
        <v>1</v>
      </c>
      <c r="V17" s="270">
        <v>2</v>
      </c>
      <c r="W17" s="270">
        <v>2</v>
      </c>
      <c r="X17" s="281">
        <f>SUM(D17:W17)</f>
        <v>28</v>
      </c>
      <c r="Y17" s="281">
        <f>COUNTA(D17:W17)</f>
        <v>20</v>
      </c>
      <c r="Z17" s="284">
        <f>(X17/(Y17*3))</f>
        <v>0.46666666666666667</v>
      </c>
      <c r="AA17" s="284">
        <f>Y17/'T &amp; C ROOFING PREM'!$D$3</f>
        <v>1</v>
      </c>
      <c r="AC17" s="286">
        <f>COUNTIF(D17:W17,3)</f>
        <v>1</v>
      </c>
      <c r="AD17" s="286">
        <f>COUNTIF(D17:W17,2)</f>
        <v>9</v>
      </c>
      <c r="AE17" s="286">
        <f>COUNTIF(D17:W17,1)+COUNTIF(D17:W17,0)</f>
        <v>10</v>
      </c>
      <c r="AG17" s="286">
        <f>COUNT(V17:W17)</f>
        <v>2</v>
      </c>
      <c r="AI17" s="371">
        <v>82</v>
      </c>
      <c r="AJ17" s="485" t="s">
        <v>228</v>
      </c>
      <c r="AK17" s="357">
        <v>31</v>
      </c>
      <c r="AM17" s="357">
        <v>13</v>
      </c>
      <c r="AN17" s="357">
        <v>10</v>
      </c>
      <c r="AO17" s="357">
        <v>18</v>
      </c>
      <c r="AP17" s="356">
        <v>21</v>
      </c>
      <c r="AQ17" s="356">
        <v>25</v>
      </c>
      <c r="AR17" s="356">
        <v>24</v>
      </c>
      <c r="AS17" s="356">
        <v>29</v>
      </c>
      <c r="AT17" s="357">
        <v>27</v>
      </c>
      <c r="AU17" s="357">
        <v>22</v>
      </c>
      <c r="AV17" s="357">
        <v>23</v>
      </c>
      <c r="AW17" s="357">
        <v>15</v>
      </c>
      <c r="AX17" s="357">
        <v>20</v>
      </c>
      <c r="AY17" s="357">
        <v>30</v>
      </c>
      <c r="AZ17" s="357">
        <v>25</v>
      </c>
      <c r="BA17" s="357">
        <v>31</v>
      </c>
    </row>
    <row r="18" spans="1:53">
      <c r="A18" s="261"/>
      <c r="B18" s="643"/>
      <c r="C18" s="272" t="s">
        <v>18</v>
      </c>
      <c r="D18" s="270"/>
      <c r="E18" s="270"/>
      <c r="F18" s="270"/>
      <c r="G18" s="270"/>
      <c r="H18" s="270"/>
      <c r="I18" s="270"/>
      <c r="J18" s="270"/>
      <c r="K18" s="270"/>
      <c r="L18" s="270">
        <v>2</v>
      </c>
      <c r="M18" s="270"/>
      <c r="N18" s="270"/>
      <c r="O18" s="270"/>
      <c r="P18" s="270"/>
      <c r="Q18" s="270"/>
      <c r="R18" s="270"/>
      <c r="S18" s="270"/>
      <c r="T18" s="584"/>
      <c r="U18" s="270"/>
      <c r="V18" s="270"/>
      <c r="W18" s="270"/>
      <c r="X18" s="281">
        <f t="shared" ref="X18" si="47">SUM(D18:W18)</f>
        <v>2</v>
      </c>
      <c r="Y18" s="281">
        <f t="shared" ref="Y18" si="48">COUNTA(D18:W18)</f>
        <v>1</v>
      </c>
      <c r="Z18" s="284">
        <f t="shared" ref="Z18" si="49">(X18/(Y18*3))</f>
        <v>0.66666666666666663</v>
      </c>
      <c r="AA18" s="284">
        <f>Y18/'T &amp; C ROOFING PREM'!$D$5</f>
        <v>0.05</v>
      </c>
      <c r="AC18" s="286">
        <f t="shared" ref="AC18" si="50">COUNTIF(D18:W18,3)</f>
        <v>0</v>
      </c>
      <c r="AD18" s="286">
        <f t="shared" ref="AD18" si="51">COUNTIF(D18:W18,2)</f>
        <v>1</v>
      </c>
      <c r="AE18" s="286">
        <f t="shared" ref="AE18" si="52">COUNTIF(D18:W18,1)+COUNTIF(D18:W18,0)</f>
        <v>0</v>
      </c>
      <c r="AG18" s="286"/>
      <c r="AI18" s="371"/>
      <c r="AJ18" s="371"/>
      <c r="AK18" s="371"/>
      <c r="AM18" s="371"/>
      <c r="AN18" s="371"/>
      <c r="AO18" s="371"/>
      <c r="AP18" s="371"/>
      <c r="AQ18" s="371"/>
      <c r="AR18" s="371"/>
      <c r="AS18" s="371"/>
      <c r="AT18" s="371"/>
      <c r="AU18" s="371"/>
      <c r="AV18" s="371"/>
      <c r="AW18" s="371"/>
      <c r="AX18" s="371"/>
      <c r="AY18" s="371"/>
      <c r="AZ18" s="371"/>
      <c r="BA18" s="371"/>
    </row>
    <row r="19" spans="1:53">
      <c r="A19" s="261"/>
      <c r="B19" s="643"/>
      <c r="C19" s="401" t="s">
        <v>94</v>
      </c>
      <c r="D19" s="270">
        <v>0</v>
      </c>
      <c r="E19" s="270">
        <v>0</v>
      </c>
      <c r="F19" s="270">
        <v>0</v>
      </c>
      <c r="G19" s="270">
        <v>2</v>
      </c>
      <c r="H19" s="270">
        <v>1</v>
      </c>
      <c r="I19" s="270">
        <v>0</v>
      </c>
      <c r="J19" s="270">
        <v>2</v>
      </c>
      <c r="K19" s="270">
        <v>1</v>
      </c>
      <c r="L19" s="270"/>
      <c r="M19" s="270">
        <v>2</v>
      </c>
      <c r="N19" s="270">
        <v>0</v>
      </c>
      <c r="O19" s="270">
        <v>1</v>
      </c>
      <c r="P19" s="270">
        <v>0</v>
      </c>
      <c r="Q19" s="270">
        <v>2</v>
      </c>
      <c r="R19" s="270">
        <v>2</v>
      </c>
      <c r="S19" s="270">
        <v>1</v>
      </c>
      <c r="T19" s="584">
        <v>0</v>
      </c>
      <c r="U19" s="270">
        <v>0</v>
      </c>
      <c r="V19" s="270">
        <v>2</v>
      </c>
      <c r="W19" s="270">
        <v>1</v>
      </c>
      <c r="X19" s="281">
        <f>SUM(D19:W19)</f>
        <v>17</v>
      </c>
      <c r="Y19" s="281">
        <f>COUNTA(D19:W19)</f>
        <v>19</v>
      </c>
      <c r="Z19" s="284">
        <f>(X19/(Y19*3))</f>
        <v>0.2982456140350877</v>
      </c>
      <c r="AA19" s="284">
        <f>Y19/'T &amp; C ROOFING PREM'!$D$3</f>
        <v>0.95</v>
      </c>
      <c r="AC19" s="286">
        <f>COUNTIF(D19:W19,3)</f>
        <v>0</v>
      </c>
      <c r="AD19" s="286">
        <f>COUNTIF(D19:W19,2)</f>
        <v>6</v>
      </c>
      <c r="AE19" s="286">
        <f>COUNTIF(D19:W19,1)+COUNTIF(D19:W19,0)</f>
        <v>13</v>
      </c>
      <c r="AG19" s="286">
        <v>0</v>
      </c>
      <c r="AI19" s="371">
        <v>32</v>
      </c>
      <c r="AJ19" s="371" t="s">
        <v>203</v>
      </c>
      <c r="AK19" s="355">
        <v>29</v>
      </c>
      <c r="AM19" s="371"/>
      <c r="AN19" s="371"/>
      <c r="AO19" s="371"/>
      <c r="AP19" s="371"/>
      <c r="AQ19" s="371"/>
      <c r="AR19" s="371"/>
      <c r="AS19" s="371"/>
      <c r="AT19" s="371"/>
      <c r="AU19" s="355">
        <v>6</v>
      </c>
      <c r="AV19" s="355">
        <v>18</v>
      </c>
      <c r="AW19" s="355">
        <v>24</v>
      </c>
      <c r="AX19" s="354">
        <v>27</v>
      </c>
      <c r="AY19" s="355">
        <v>29</v>
      </c>
      <c r="AZ19" s="355">
        <v>29</v>
      </c>
      <c r="BA19" s="356">
        <v>28</v>
      </c>
    </row>
    <row r="20" spans="1:53">
      <c r="A20" s="261"/>
      <c r="B20" s="643"/>
      <c r="C20" s="271" t="s">
        <v>149</v>
      </c>
      <c r="D20" s="285" t="s">
        <v>150</v>
      </c>
      <c r="E20" s="285" t="s">
        <v>148</v>
      </c>
      <c r="F20" s="285" t="s">
        <v>148</v>
      </c>
      <c r="G20" s="285" t="s">
        <v>150</v>
      </c>
      <c r="H20" s="285" t="s">
        <v>148</v>
      </c>
      <c r="I20" s="285" t="s">
        <v>148</v>
      </c>
      <c r="J20" s="285" t="s">
        <v>150</v>
      </c>
      <c r="K20" s="285" t="s">
        <v>150</v>
      </c>
      <c r="L20" s="285" t="s">
        <v>148</v>
      </c>
      <c r="M20" s="285" t="s">
        <v>150</v>
      </c>
      <c r="N20" s="285" t="s">
        <v>150</v>
      </c>
      <c r="O20" s="285" t="s">
        <v>148</v>
      </c>
      <c r="P20" s="285" t="s">
        <v>148</v>
      </c>
      <c r="Q20" s="285" t="s">
        <v>150</v>
      </c>
      <c r="R20" s="285" t="s">
        <v>148</v>
      </c>
      <c r="S20" s="285" t="s">
        <v>148</v>
      </c>
      <c r="T20" s="285" t="s">
        <v>150</v>
      </c>
      <c r="U20" s="285" t="s">
        <v>150</v>
      </c>
      <c r="V20" s="285" t="s">
        <v>148</v>
      </c>
      <c r="W20" s="285" t="s">
        <v>150</v>
      </c>
      <c r="X20" s="289">
        <f>SUM(X15:X19)</f>
        <v>128</v>
      </c>
      <c r="Y20" s="397"/>
      <c r="Z20" s="279"/>
      <c r="AA20" s="279"/>
      <c r="AB20" s="262"/>
      <c r="AC20" s="263"/>
      <c r="AD20" s="263"/>
      <c r="AE20" s="263"/>
      <c r="AF20" s="262"/>
      <c r="AG20" s="263"/>
      <c r="AI20" s="263"/>
      <c r="AJ20" s="263"/>
      <c r="AK20" s="263"/>
      <c r="AM20" s="263"/>
      <c r="AN20" s="263"/>
      <c r="AO20" s="263"/>
      <c r="AP20" s="263"/>
      <c r="AQ20" s="263"/>
      <c r="AR20" s="263"/>
      <c r="AS20" s="263"/>
      <c r="AT20" s="263"/>
      <c r="AU20" s="263"/>
      <c r="AV20" s="263"/>
    </row>
    <row r="21" spans="1:53">
      <c r="A21" s="261"/>
      <c r="B21" s="643"/>
      <c r="C21" s="271" t="s">
        <v>151</v>
      </c>
      <c r="D21" s="285">
        <f t="shared" ref="D21:E21" si="53">SUM(D15:D19)</f>
        <v>5</v>
      </c>
      <c r="E21" s="285">
        <f t="shared" si="53"/>
        <v>8</v>
      </c>
      <c r="F21" s="285">
        <f t="shared" ref="F21:G21" si="54">SUM(F15:F19)</f>
        <v>4</v>
      </c>
      <c r="G21" s="285">
        <f t="shared" si="54"/>
        <v>7</v>
      </c>
      <c r="H21" s="285">
        <f t="shared" ref="H21:I21" si="55">SUM(H15:H19)</f>
        <v>8</v>
      </c>
      <c r="I21" s="285">
        <f t="shared" si="55"/>
        <v>5</v>
      </c>
      <c r="J21" s="285">
        <f t="shared" ref="J21:K21" si="56">SUM(J15:J19)</f>
        <v>9</v>
      </c>
      <c r="K21" s="285">
        <f t="shared" si="56"/>
        <v>5</v>
      </c>
      <c r="L21" s="285">
        <f t="shared" ref="L21:M21" si="57">SUM(L15:L19)</f>
        <v>9</v>
      </c>
      <c r="M21" s="285">
        <f t="shared" si="57"/>
        <v>7</v>
      </c>
      <c r="N21" s="285">
        <f t="shared" ref="N21:O21" si="58">SUM(N15:N19)</f>
        <v>6</v>
      </c>
      <c r="O21" s="285">
        <f t="shared" si="58"/>
        <v>6</v>
      </c>
      <c r="P21" s="285">
        <f t="shared" ref="P21:Q21" si="59">SUM(P15:P19)</f>
        <v>3</v>
      </c>
      <c r="Q21" s="285">
        <f t="shared" si="59"/>
        <v>6</v>
      </c>
      <c r="R21" s="285">
        <f t="shared" ref="R21:S21" si="60">SUM(R15:R19)</f>
        <v>9</v>
      </c>
      <c r="S21" s="285">
        <f t="shared" si="60"/>
        <v>4</v>
      </c>
      <c r="T21" s="285">
        <f t="shared" ref="T21:U21" si="61">SUM(T15:T19)</f>
        <v>4</v>
      </c>
      <c r="U21" s="285">
        <f t="shared" si="61"/>
        <v>4</v>
      </c>
      <c r="V21" s="285">
        <f t="shared" ref="V21:W21" si="62">SUM(V15:V19)</f>
        <v>10</v>
      </c>
      <c r="W21" s="285">
        <f t="shared" si="62"/>
        <v>9</v>
      </c>
      <c r="Y21" s="397"/>
      <c r="Z21" s="279"/>
      <c r="AA21" s="279"/>
      <c r="AB21" s="262"/>
      <c r="AC21" s="263"/>
      <c r="AD21" s="263"/>
      <c r="AE21" s="263"/>
      <c r="AF21" s="262"/>
      <c r="AG21" s="263"/>
      <c r="AI21" s="263"/>
      <c r="AJ21" s="263"/>
      <c r="AK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</row>
    <row r="22" spans="1:53">
      <c r="A22" s="261"/>
      <c r="B22" s="643"/>
      <c r="C22" s="271" t="s">
        <v>104</v>
      </c>
      <c r="D22" s="285" t="str">
        <f t="shared" ref="D22:I22" si="63">IF(D21&gt;6,"W",IF(D21=6,"D", IF(D21&lt;6,"L")))</f>
        <v>L</v>
      </c>
      <c r="E22" s="285" t="str">
        <f t="shared" si="63"/>
        <v>W</v>
      </c>
      <c r="F22" s="285" t="str">
        <f t="shared" si="63"/>
        <v>L</v>
      </c>
      <c r="G22" s="285" t="str">
        <f t="shared" si="63"/>
        <v>W</v>
      </c>
      <c r="H22" s="285" t="str">
        <f t="shared" si="63"/>
        <v>W</v>
      </c>
      <c r="I22" s="285" t="str">
        <f t="shared" si="63"/>
        <v>L</v>
      </c>
      <c r="J22" s="285" t="str">
        <f t="shared" ref="J22:K22" si="64">IF(J21&gt;6,"W",IF(J21=6,"D", IF(J21&lt;6,"L")))</f>
        <v>W</v>
      </c>
      <c r="K22" s="285" t="str">
        <f t="shared" si="64"/>
        <v>L</v>
      </c>
      <c r="L22" s="285" t="str">
        <f t="shared" ref="L22:M22" si="65">IF(L21&gt;6,"W",IF(L21=6,"D", IF(L21&lt;6,"L")))</f>
        <v>W</v>
      </c>
      <c r="M22" s="285" t="str">
        <f t="shared" si="65"/>
        <v>W</v>
      </c>
      <c r="N22" s="285" t="str">
        <f t="shared" ref="N22:O22" si="66">IF(N21&gt;6,"W",IF(N21=6,"D", IF(N21&lt;6,"L")))</f>
        <v>D</v>
      </c>
      <c r="O22" s="285" t="str">
        <f t="shared" si="66"/>
        <v>D</v>
      </c>
      <c r="P22" s="285" t="str">
        <f t="shared" ref="P22:Q22" si="67">IF(P21&gt;6,"W",IF(P21=6,"D", IF(P21&lt;6,"L")))</f>
        <v>L</v>
      </c>
      <c r="Q22" s="285" t="str">
        <f t="shared" si="67"/>
        <v>D</v>
      </c>
      <c r="R22" s="285" t="str">
        <f t="shared" ref="R22:S22" si="68">IF(R21&gt;6,"W",IF(R21=6,"D", IF(R21&lt;6,"L")))</f>
        <v>W</v>
      </c>
      <c r="S22" s="285" t="str">
        <f t="shared" si="68"/>
        <v>L</v>
      </c>
      <c r="T22" s="285" t="str">
        <f t="shared" ref="T22:U22" si="69">IF(T21&gt;6,"W",IF(T21=6,"D", IF(T21&lt;6,"L")))</f>
        <v>L</v>
      </c>
      <c r="U22" s="285" t="str">
        <f t="shared" si="69"/>
        <v>L</v>
      </c>
      <c r="V22" s="285" t="str">
        <f t="shared" ref="V22:W22" si="70">IF(V21&gt;6,"W",IF(V21=6,"D", IF(V21&lt;6,"L")))</f>
        <v>W</v>
      </c>
      <c r="W22" s="285" t="str">
        <f t="shared" si="70"/>
        <v>W</v>
      </c>
      <c r="X22" s="265"/>
      <c r="Y22" s="397"/>
      <c r="Z22" s="279"/>
      <c r="AA22" s="279"/>
      <c r="AI22" s="261"/>
      <c r="AJ22" s="261"/>
      <c r="AK22" s="261"/>
      <c r="AM22" s="261"/>
      <c r="AN22" s="261"/>
      <c r="AO22" s="261"/>
      <c r="AP22" s="261"/>
    </row>
    <row r="23" spans="1:53">
      <c r="A23" s="261"/>
      <c r="B23" s="644"/>
      <c r="C23" s="271" t="s">
        <v>105</v>
      </c>
      <c r="D23" s="285">
        <v>4</v>
      </c>
      <c r="E23" s="285">
        <v>3</v>
      </c>
      <c r="F23" s="285">
        <v>4</v>
      </c>
      <c r="G23" s="285">
        <v>4</v>
      </c>
      <c r="H23" s="285">
        <v>3</v>
      </c>
      <c r="I23" s="285">
        <v>3</v>
      </c>
      <c r="J23" s="285">
        <v>3</v>
      </c>
      <c r="K23" s="285">
        <v>3</v>
      </c>
      <c r="L23" s="285">
        <v>3</v>
      </c>
      <c r="M23" s="285">
        <v>3</v>
      </c>
      <c r="N23" s="285">
        <v>3</v>
      </c>
      <c r="O23" s="285">
        <v>3</v>
      </c>
      <c r="P23" s="285">
        <v>3</v>
      </c>
      <c r="Q23" s="285">
        <v>3</v>
      </c>
      <c r="R23" s="285">
        <v>3</v>
      </c>
      <c r="S23" s="285">
        <v>3</v>
      </c>
      <c r="T23" s="285">
        <v>4</v>
      </c>
      <c r="U23" s="285">
        <v>4</v>
      </c>
      <c r="V23" s="285">
        <v>3</v>
      </c>
      <c r="W23" s="285">
        <v>3</v>
      </c>
      <c r="X23" s="265"/>
      <c r="Y23" s="265"/>
      <c r="Z23" s="279"/>
      <c r="AA23" s="279"/>
      <c r="AI23" s="261"/>
      <c r="AJ23" s="261"/>
      <c r="AK23" s="261"/>
      <c r="AM23" s="261"/>
      <c r="AN23" s="261"/>
      <c r="AO23" s="261"/>
      <c r="AP23" s="261"/>
    </row>
    <row r="25" spans="1:53" ht="12.75" customHeight="1">
      <c r="A25" s="261"/>
      <c r="B25" s="647" t="s">
        <v>223</v>
      </c>
      <c r="C25" s="273" t="s">
        <v>201</v>
      </c>
      <c r="D25" s="270"/>
      <c r="E25" s="270">
        <v>0</v>
      </c>
      <c r="F25" s="270">
        <v>3</v>
      </c>
      <c r="G25" s="270">
        <v>0</v>
      </c>
      <c r="H25" s="270">
        <v>0</v>
      </c>
      <c r="I25" s="270">
        <v>0</v>
      </c>
      <c r="J25" s="270">
        <v>0</v>
      </c>
      <c r="K25" s="270">
        <v>1</v>
      </c>
      <c r="L25" s="270"/>
      <c r="M25" s="270">
        <v>1</v>
      </c>
      <c r="N25" s="270">
        <v>1</v>
      </c>
      <c r="O25" s="270">
        <v>2</v>
      </c>
      <c r="P25" s="270">
        <v>1</v>
      </c>
      <c r="Q25" s="270"/>
      <c r="R25" s="270"/>
      <c r="S25" s="270">
        <v>2</v>
      </c>
      <c r="T25" s="584">
        <v>1</v>
      </c>
      <c r="U25" s="270">
        <v>1</v>
      </c>
      <c r="V25" s="270">
        <v>1</v>
      </c>
      <c r="W25" s="270">
        <v>0</v>
      </c>
      <c r="X25" s="281">
        <f t="shared" ref="X25:X31" si="71">SUM(D25:W25)</f>
        <v>14</v>
      </c>
      <c r="Y25" s="281">
        <f t="shared" ref="Y25:Y31" si="72">COUNTA(D25:W25)</f>
        <v>16</v>
      </c>
      <c r="Z25" s="284">
        <f t="shared" ref="Z25:Z31" si="73">(X25/(Y25*3))</f>
        <v>0.29166666666666669</v>
      </c>
      <c r="AA25" s="284">
        <f>Y25/'T &amp; C ROOFING PREM'!$D$6</f>
        <v>0.8</v>
      </c>
      <c r="AC25" s="286">
        <f t="shared" ref="AC25:AC31" si="74">COUNTIF(D25:W25,3)</f>
        <v>1</v>
      </c>
      <c r="AD25" s="286">
        <f t="shared" ref="AD25:AD31" si="75">COUNTIF(D25:W25,2)</f>
        <v>2</v>
      </c>
      <c r="AE25" s="286">
        <f t="shared" ref="AE25:AE31" si="76">COUNTIF(D25:W25,1)+COUNTIF(D25:W25,0)</f>
        <v>13</v>
      </c>
      <c r="AG25" s="286">
        <v>0</v>
      </c>
      <c r="AI25" s="485">
        <v>26</v>
      </c>
      <c r="AJ25" s="485" t="s">
        <v>159</v>
      </c>
      <c r="AK25" s="487">
        <v>25</v>
      </c>
      <c r="AL25" s="486"/>
      <c r="AM25" s="485"/>
      <c r="AN25" s="485"/>
      <c r="AO25" s="485"/>
      <c r="AP25" s="485"/>
      <c r="AQ25" s="485"/>
      <c r="AR25" s="485"/>
      <c r="AS25" s="485"/>
      <c r="AT25" s="485"/>
      <c r="AU25" s="485"/>
      <c r="AV25" s="485"/>
      <c r="AW25" s="487">
        <v>25</v>
      </c>
      <c r="AX25" s="488">
        <v>5</v>
      </c>
      <c r="AY25" s="487">
        <v>10</v>
      </c>
      <c r="AZ25" s="356">
        <v>6</v>
      </c>
      <c r="BA25" s="356">
        <v>20</v>
      </c>
    </row>
    <row r="26" spans="1:53">
      <c r="A26" s="261"/>
      <c r="B26" s="643"/>
      <c r="C26" s="272" t="s">
        <v>8</v>
      </c>
      <c r="D26" s="270">
        <v>2</v>
      </c>
      <c r="E26" s="270">
        <v>3</v>
      </c>
      <c r="F26" s="270">
        <v>3</v>
      </c>
      <c r="G26" s="270">
        <v>3</v>
      </c>
      <c r="H26" s="270">
        <v>3</v>
      </c>
      <c r="I26" s="270">
        <v>3</v>
      </c>
      <c r="J26" s="270">
        <v>2</v>
      </c>
      <c r="K26" s="270">
        <v>3</v>
      </c>
      <c r="L26" s="270">
        <v>3</v>
      </c>
      <c r="M26" s="270">
        <v>3</v>
      </c>
      <c r="N26" s="270">
        <v>1</v>
      </c>
      <c r="O26" s="270">
        <v>3</v>
      </c>
      <c r="P26" s="270">
        <v>3</v>
      </c>
      <c r="Q26" s="270">
        <v>3</v>
      </c>
      <c r="R26" s="270">
        <v>3</v>
      </c>
      <c r="S26" s="270">
        <v>3</v>
      </c>
      <c r="T26" s="584">
        <v>2</v>
      </c>
      <c r="U26" s="270">
        <v>3</v>
      </c>
      <c r="V26" s="270">
        <v>1</v>
      </c>
      <c r="W26" s="270">
        <v>3</v>
      </c>
      <c r="X26" s="281">
        <f t="shared" si="71"/>
        <v>53</v>
      </c>
      <c r="Y26" s="281">
        <f t="shared" si="72"/>
        <v>20</v>
      </c>
      <c r="Z26" s="284">
        <f t="shared" si="73"/>
        <v>0.8833333333333333</v>
      </c>
      <c r="AA26" s="284">
        <f>Y26/'T &amp; C ROOFING PREM'!$D$6</f>
        <v>1</v>
      </c>
      <c r="AB26" s="267"/>
      <c r="AC26" s="286">
        <f t="shared" si="74"/>
        <v>15</v>
      </c>
      <c r="AD26" s="286">
        <f t="shared" si="75"/>
        <v>3</v>
      </c>
      <c r="AE26" s="286">
        <f t="shared" si="76"/>
        <v>2</v>
      </c>
      <c r="AF26" s="267"/>
      <c r="AG26" s="286">
        <f>COUNT(W26:W26)</f>
        <v>1</v>
      </c>
      <c r="AI26" s="371" t="s">
        <v>128</v>
      </c>
      <c r="AJ26" s="371" t="s">
        <v>127</v>
      </c>
      <c r="AK26" s="357">
        <v>52</v>
      </c>
      <c r="AM26" s="357">
        <v>49</v>
      </c>
      <c r="AN26" s="357">
        <v>41</v>
      </c>
      <c r="AO26" s="357">
        <v>60</v>
      </c>
      <c r="AP26" s="357">
        <v>51</v>
      </c>
      <c r="AQ26" s="357">
        <v>46</v>
      </c>
      <c r="AR26" s="357">
        <v>48</v>
      </c>
      <c r="AS26" s="357">
        <v>50</v>
      </c>
      <c r="AT26" s="357">
        <v>52</v>
      </c>
      <c r="AU26" s="357">
        <v>51</v>
      </c>
      <c r="AV26" s="357">
        <v>49</v>
      </c>
      <c r="AW26" s="357">
        <v>46</v>
      </c>
      <c r="AX26" s="357">
        <v>45</v>
      </c>
      <c r="AY26" s="357">
        <v>45</v>
      </c>
      <c r="AZ26" s="357">
        <v>2</v>
      </c>
      <c r="BA26" s="356">
        <v>38</v>
      </c>
    </row>
    <row r="27" spans="1:53" ht="12.75" customHeight="1">
      <c r="A27" s="261"/>
      <c r="B27" s="643"/>
      <c r="C27" s="272" t="s">
        <v>54</v>
      </c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>
        <v>1</v>
      </c>
      <c r="S27" s="270"/>
      <c r="T27" s="584"/>
      <c r="U27" s="270"/>
      <c r="V27" s="270"/>
      <c r="W27" s="270"/>
      <c r="X27" s="281">
        <f t="shared" ref="X27" si="77">SUM(D27:W27)</f>
        <v>1</v>
      </c>
      <c r="Y27" s="281">
        <f t="shared" si="72"/>
        <v>1</v>
      </c>
      <c r="Z27" s="284">
        <f t="shared" si="73"/>
        <v>0.33333333333333331</v>
      </c>
      <c r="AA27" s="284">
        <f>Y27/'T &amp; C ROOFING PREM'!$D$5</f>
        <v>0.05</v>
      </c>
      <c r="AC27" s="286">
        <f t="shared" si="74"/>
        <v>0</v>
      </c>
      <c r="AD27" s="286">
        <f t="shared" si="75"/>
        <v>0</v>
      </c>
      <c r="AE27" s="286">
        <f t="shared" si="76"/>
        <v>1</v>
      </c>
      <c r="AG27" s="286"/>
      <c r="AI27" s="371"/>
      <c r="AJ27" s="371"/>
      <c r="AK27" s="371"/>
      <c r="AM27" s="371"/>
      <c r="AN27" s="371"/>
      <c r="AO27" s="371"/>
      <c r="AP27" s="371"/>
      <c r="AQ27" s="371"/>
      <c r="AR27" s="371"/>
      <c r="AS27" s="371"/>
      <c r="AT27" s="371"/>
      <c r="AU27" s="371"/>
      <c r="AV27" s="371"/>
      <c r="AW27" s="371"/>
      <c r="AX27" s="371"/>
      <c r="AY27" s="371"/>
      <c r="AZ27" s="371"/>
      <c r="BA27" s="371"/>
    </row>
    <row r="28" spans="1:53">
      <c r="A28" s="261"/>
      <c r="B28" s="643"/>
      <c r="C28" s="272" t="s">
        <v>200</v>
      </c>
      <c r="D28" s="270">
        <v>2</v>
      </c>
      <c r="E28" s="270">
        <v>1</v>
      </c>
      <c r="F28" s="270">
        <v>2</v>
      </c>
      <c r="G28" s="270">
        <v>2</v>
      </c>
      <c r="H28" s="270">
        <v>1</v>
      </c>
      <c r="I28" s="270">
        <v>0</v>
      </c>
      <c r="J28" s="270">
        <v>1</v>
      </c>
      <c r="K28" s="270">
        <v>2</v>
      </c>
      <c r="L28" s="270">
        <v>1</v>
      </c>
      <c r="M28" s="270">
        <v>2</v>
      </c>
      <c r="N28" s="270">
        <v>2</v>
      </c>
      <c r="O28" s="270">
        <v>0</v>
      </c>
      <c r="P28" s="270">
        <v>1</v>
      </c>
      <c r="Q28" s="270">
        <v>0</v>
      </c>
      <c r="R28" s="270">
        <v>3</v>
      </c>
      <c r="S28" s="270">
        <v>3</v>
      </c>
      <c r="T28" s="584">
        <v>2</v>
      </c>
      <c r="U28" s="270">
        <v>2</v>
      </c>
      <c r="V28" s="270">
        <v>0</v>
      </c>
      <c r="W28" s="270">
        <v>3</v>
      </c>
      <c r="X28" s="281">
        <f t="shared" ref="X28" si="78">SUM(D28:W28)</f>
        <v>30</v>
      </c>
      <c r="Y28" s="281">
        <f t="shared" ref="Y28:Y30" si="79">COUNTA(D28:W28)</f>
        <v>20</v>
      </c>
      <c r="Z28" s="284">
        <f t="shared" ref="Z28:Z30" si="80">(X28/(Y28*3))</f>
        <v>0.5</v>
      </c>
      <c r="AA28" s="284">
        <f>Y28/'T &amp; C ROOFING PREM'!$D$6</f>
        <v>1</v>
      </c>
      <c r="AB28" s="267"/>
      <c r="AC28" s="286">
        <f t="shared" ref="AC28:AC30" si="81">COUNTIF(D28:W28,3)</f>
        <v>3</v>
      </c>
      <c r="AD28" s="286">
        <f t="shared" ref="AD28:AD30" si="82">COUNTIF(D28:W28,2)</f>
        <v>8</v>
      </c>
      <c r="AE28" s="286">
        <f t="shared" ref="AE28:AE30" si="83">COUNTIF(D28:W28,1)+COUNTIF(D28:W28,0)</f>
        <v>9</v>
      </c>
      <c r="AF28" s="267"/>
      <c r="AG28" s="286">
        <f>COUNT(W28:W28)</f>
        <v>1</v>
      </c>
      <c r="AI28" s="485">
        <v>80</v>
      </c>
      <c r="AJ28" s="485" t="s">
        <v>159</v>
      </c>
      <c r="AK28" s="489">
        <v>42</v>
      </c>
      <c r="AL28" s="486"/>
      <c r="AM28" s="489">
        <v>31</v>
      </c>
      <c r="AN28" s="489">
        <v>29</v>
      </c>
      <c r="AO28" s="489">
        <v>46</v>
      </c>
      <c r="AP28" s="489">
        <v>44</v>
      </c>
      <c r="AQ28" s="489">
        <v>28</v>
      </c>
      <c r="AR28" s="489">
        <v>34</v>
      </c>
      <c r="AS28" s="489">
        <v>42</v>
      </c>
      <c r="AT28" s="489">
        <v>29</v>
      </c>
      <c r="AU28" s="489">
        <v>33</v>
      </c>
      <c r="AV28" s="489">
        <v>34</v>
      </c>
      <c r="AW28" s="489">
        <v>40</v>
      </c>
      <c r="AX28" s="489">
        <v>37</v>
      </c>
      <c r="AY28" s="357">
        <v>34</v>
      </c>
      <c r="AZ28" s="357">
        <v>13</v>
      </c>
      <c r="BA28" s="356">
        <v>28</v>
      </c>
    </row>
    <row r="29" spans="1:53">
      <c r="A29" s="261"/>
      <c r="B29" s="643"/>
      <c r="C29" s="272" t="s">
        <v>73</v>
      </c>
      <c r="D29" s="270">
        <v>0</v>
      </c>
      <c r="E29" s="270"/>
      <c r="F29" s="270">
        <v>1</v>
      </c>
      <c r="G29" s="270">
        <v>2</v>
      </c>
      <c r="H29" s="270">
        <v>1</v>
      </c>
      <c r="I29" s="270">
        <v>2</v>
      </c>
      <c r="J29" s="270">
        <v>0</v>
      </c>
      <c r="K29" s="270">
        <v>3</v>
      </c>
      <c r="L29" s="270">
        <v>1</v>
      </c>
      <c r="M29" s="270">
        <v>3</v>
      </c>
      <c r="N29" s="270">
        <v>1</v>
      </c>
      <c r="O29" s="270">
        <v>1</v>
      </c>
      <c r="P29" s="270">
        <v>1</v>
      </c>
      <c r="Q29" s="270">
        <v>0</v>
      </c>
      <c r="R29" s="270">
        <v>0</v>
      </c>
      <c r="S29" s="270">
        <v>1</v>
      </c>
      <c r="T29" s="584">
        <v>3</v>
      </c>
      <c r="U29" s="270">
        <v>1</v>
      </c>
      <c r="V29" s="270">
        <v>0</v>
      </c>
      <c r="W29" s="270">
        <v>2</v>
      </c>
      <c r="X29" s="281">
        <f t="shared" ref="X29:X30" si="84">SUM(D29:W29)</f>
        <v>23</v>
      </c>
      <c r="Y29" s="281">
        <f t="shared" si="79"/>
        <v>19</v>
      </c>
      <c r="Z29" s="284">
        <f t="shared" si="80"/>
        <v>0.40350877192982454</v>
      </c>
      <c r="AA29" s="284">
        <f>Y29/'T &amp; C ROOFING PREM'!$D$3</f>
        <v>0.95</v>
      </c>
      <c r="AC29" s="286">
        <f t="shared" si="81"/>
        <v>3</v>
      </c>
      <c r="AD29" s="286">
        <f t="shared" si="82"/>
        <v>3</v>
      </c>
      <c r="AE29" s="286">
        <f t="shared" si="83"/>
        <v>13</v>
      </c>
      <c r="AG29" s="286">
        <f>COUNT(W29:W29)</f>
        <v>1</v>
      </c>
      <c r="AI29" s="371">
        <v>68</v>
      </c>
      <c r="AJ29" s="371" t="s">
        <v>123</v>
      </c>
      <c r="AK29" s="357">
        <v>45</v>
      </c>
      <c r="AM29" s="357">
        <v>45</v>
      </c>
      <c r="AN29" s="371"/>
      <c r="AO29" s="357">
        <v>46</v>
      </c>
      <c r="AP29" s="357">
        <v>50</v>
      </c>
      <c r="AQ29" s="371"/>
      <c r="AR29" s="357">
        <v>38</v>
      </c>
      <c r="AS29" s="357">
        <v>38</v>
      </c>
      <c r="AT29" s="371"/>
      <c r="AU29" s="371"/>
      <c r="AV29" s="357">
        <v>22</v>
      </c>
      <c r="AW29" s="357">
        <v>25</v>
      </c>
      <c r="AX29" s="357">
        <v>15</v>
      </c>
      <c r="AY29" s="357">
        <v>16</v>
      </c>
      <c r="AZ29" s="357">
        <v>18</v>
      </c>
      <c r="BA29" s="357">
        <v>24</v>
      </c>
    </row>
    <row r="30" spans="1:53">
      <c r="A30" s="261"/>
      <c r="B30" s="643"/>
      <c r="C30" s="272" t="s">
        <v>158</v>
      </c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>
        <v>0</v>
      </c>
      <c r="R30" s="270"/>
      <c r="S30" s="270"/>
      <c r="T30" s="584"/>
      <c r="U30" s="270"/>
      <c r="V30" s="270"/>
      <c r="W30" s="270"/>
      <c r="X30" s="281">
        <f t="shared" si="84"/>
        <v>0</v>
      </c>
      <c r="Y30" s="281">
        <f t="shared" si="79"/>
        <v>1</v>
      </c>
      <c r="Z30" s="284">
        <f t="shared" si="80"/>
        <v>0</v>
      </c>
      <c r="AA30" s="284">
        <f>Y30/'T &amp; C ROOFING PREM'!$D$5</f>
        <v>0.05</v>
      </c>
      <c r="AC30" s="286">
        <f t="shared" si="81"/>
        <v>0</v>
      </c>
      <c r="AD30" s="286">
        <f t="shared" si="82"/>
        <v>0</v>
      </c>
      <c r="AE30" s="286">
        <f t="shared" si="83"/>
        <v>1</v>
      </c>
      <c r="AG30" s="286"/>
      <c r="AI30" s="371"/>
      <c r="AJ30" s="371"/>
      <c r="AK30" s="371"/>
      <c r="AM30" s="371"/>
      <c r="AN30" s="371"/>
      <c r="AO30" s="371"/>
      <c r="AP30" s="371"/>
      <c r="AQ30" s="371"/>
      <c r="AR30" s="371"/>
      <c r="AS30" s="371"/>
      <c r="AT30" s="371"/>
      <c r="AU30" s="371"/>
      <c r="AV30" s="371"/>
      <c r="AW30" s="371"/>
      <c r="AX30" s="371"/>
      <c r="AY30" s="371"/>
      <c r="AZ30" s="371"/>
      <c r="BA30" s="371"/>
    </row>
    <row r="31" spans="1:53">
      <c r="A31" s="261"/>
      <c r="B31" s="643"/>
      <c r="C31" s="272" t="s">
        <v>205</v>
      </c>
      <c r="D31" s="270">
        <v>1</v>
      </c>
      <c r="E31" s="270">
        <v>0</v>
      </c>
      <c r="F31" s="270"/>
      <c r="G31" s="270"/>
      <c r="H31" s="270"/>
      <c r="I31" s="270"/>
      <c r="J31" s="270"/>
      <c r="K31" s="270"/>
      <c r="L31" s="270">
        <v>1</v>
      </c>
      <c r="M31" s="270"/>
      <c r="N31" s="270"/>
      <c r="O31" s="270"/>
      <c r="P31" s="270"/>
      <c r="Q31" s="270"/>
      <c r="R31" s="270"/>
      <c r="S31" s="270"/>
      <c r="T31" s="584"/>
      <c r="U31" s="270"/>
      <c r="V31" s="270"/>
      <c r="W31" s="270"/>
      <c r="X31" s="281">
        <f t="shared" si="71"/>
        <v>2</v>
      </c>
      <c r="Y31" s="281">
        <f t="shared" si="72"/>
        <v>3</v>
      </c>
      <c r="Z31" s="284">
        <f t="shared" si="73"/>
        <v>0.22222222222222221</v>
      </c>
      <c r="AA31" s="284">
        <f>Y31/'T &amp; C ROOFING PREM'!$D$6</f>
        <v>0.15</v>
      </c>
      <c r="AC31" s="286">
        <f t="shared" si="74"/>
        <v>0</v>
      </c>
      <c r="AD31" s="286">
        <f t="shared" si="75"/>
        <v>0</v>
      </c>
      <c r="AE31" s="286">
        <f t="shared" si="76"/>
        <v>3</v>
      </c>
      <c r="AG31" s="286">
        <f t="shared" ref="AG31" si="85">COUNT(M31:W31)</f>
        <v>0</v>
      </c>
      <c r="AI31" s="485" t="s">
        <v>231</v>
      </c>
      <c r="AJ31" s="485" t="s">
        <v>228</v>
      </c>
      <c r="AK31" s="487">
        <v>23</v>
      </c>
      <c r="AL31" s="486"/>
      <c r="AM31" s="485"/>
      <c r="AN31" s="485"/>
      <c r="AO31" s="485"/>
      <c r="AP31" s="485"/>
      <c r="AQ31" s="485"/>
      <c r="AR31" s="485"/>
      <c r="AS31" s="485"/>
      <c r="AT31" s="485"/>
      <c r="AU31" s="485"/>
      <c r="AV31" s="485"/>
      <c r="AW31" s="487">
        <v>23</v>
      </c>
      <c r="AX31" s="488">
        <v>19</v>
      </c>
      <c r="AY31" s="487">
        <v>13</v>
      </c>
      <c r="AZ31" s="356">
        <v>4</v>
      </c>
      <c r="BA31" s="356">
        <v>14</v>
      </c>
    </row>
    <row r="32" spans="1:53">
      <c r="A32" s="261"/>
      <c r="B32" s="643"/>
      <c r="C32" s="271" t="s">
        <v>149</v>
      </c>
      <c r="D32" s="285" t="s">
        <v>148</v>
      </c>
      <c r="E32" s="285" t="s">
        <v>150</v>
      </c>
      <c r="F32" s="285" t="s">
        <v>150</v>
      </c>
      <c r="G32" s="285" t="s">
        <v>148</v>
      </c>
      <c r="H32" s="285" t="s">
        <v>148</v>
      </c>
      <c r="I32" s="285" t="s">
        <v>150</v>
      </c>
      <c r="J32" s="285" t="s">
        <v>148</v>
      </c>
      <c r="K32" s="285" t="s">
        <v>148</v>
      </c>
      <c r="L32" s="285" t="s">
        <v>150</v>
      </c>
      <c r="M32" s="285" t="s">
        <v>150</v>
      </c>
      <c r="N32" s="285" t="s">
        <v>148</v>
      </c>
      <c r="O32" s="285" t="s">
        <v>150</v>
      </c>
      <c r="P32" s="285" t="s">
        <v>150</v>
      </c>
      <c r="Q32" s="285" t="s">
        <v>148</v>
      </c>
      <c r="R32" s="285" t="s">
        <v>148</v>
      </c>
      <c r="S32" s="285" t="s">
        <v>150</v>
      </c>
      <c r="T32" s="285" t="s">
        <v>148</v>
      </c>
      <c r="U32" s="285" t="s">
        <v>148</v>
      </c>
      <c r="V32" s="285" t="s">
        <v>150</v>
      </c>
      <c r="W32" s="285" t="s">
        <v>150</v>
      </c>
      <c r="X32" s="289">
        <f>SUM(X25:X31)</f>
        <v>123</v>
      </c>
      <c r="Y32" s="397"/>
      <c r="Z32" s="279"/>
      <c r="AA32" s="279"/>
      <c r="AB32" s="262"/>
      <c r="AC32" s="263"/>
      <c r="AD32" s="263"/>
      <c r="AE32" s="263"/>
      <c r="AF32" s="262"/>
      <c r="AG32" s="263"/>
      <c r="AI32" s="263"/>
      <c r="AJ32" s="263"/>
      <c r="AK32" s="263"/>
      <c r="AM32" s="263"/>
      <c r="AN32" s="263"/>
      <c r="AO32" s="263"/>
      <c r="AP32" s="263"/>
      <c r="AQ32" s="263"/>
      <c r="AR32" s="263"/>
      <c r="AS32" s="263"/>
      <c r="AT32" s="263"/>
      <c r="AU32" s="263"/>
      <c r="AV32" s="263"/>
    </row>
    <row r="33" spans="1:53">
      <c r="A33" s="261"/>
      <c r="B33" s="643"/>
      <c r="C33" s="271" t="s">
        <v>151</v>
      </c>
      <c r="D33" s="285">
        <f t="shared" ref="D33:E33" si="86">SUM(D25:D31)</f>
        <v>5</v>
      </c>
      <c r="E33" s="285">
        <f t="shared" si="86"/>
        <v>4</v>
      </c>
      <c r="F33" s="285">
        <f t="shared" ref="F33:G33" si="87">SUM(F25:F31)</f>
        <v>9</v>
      </c>
      <c r="G33" s="285">
        <f t="shared" si="87"/>
        <v>7</v>
      </c>
      <c r="H33" s="285">
        <f t="shared" ref="H33:I33" si="88">SUM(H25:H31)</f>
        <v>5</v>
      </c>
      <c r="I33" s="285">
        <f t="shared" si="88"/>
        <v>5</v>
      </c>
      <c r="J33" s="285">
        <f t="shared" ref="J33:K33" si="89">SUM(J25:J31)</f>
        <v>3</v>
      </c>
      <c r="K33" s="285">
        <f t="shared" si="89"/>
        <v>9</v>
      </c>
      <c r="L33" s="285">
        <f t="shared" ref="L33:M33" si="90">SUM(L25:L31)</f>
        <v>6</v>
      </c>
      <c r="M33" s="285">
        <f t="shared" si="90"/>
        <v>9</v>
      </c>
      <c r="N33" s="285">
        <f t="shared" ref="N33:O33" si="91">SUM(N25:N31)</f>
        <v>5</v>
      </c>
      <c r="O33" s="285">
        <f t="shared" si="91"/>
        <v>6</v>
      </c>
      <c r="P33" s="285">
        <f t="shared" ref="P33:Q33" si="92">SUM(P25:P31)</f>
        <v>6</v>
      </c>
      <c r="Q33" s="285">
        <f t="shared" si="92"/>
        <v>3</v>
      </c>
      <c r="R33" s="285">
        <f t="shared" ref="R33:S33" si="93">SUM(R25:R31)</f>
        <v>7</v>
      </c>
      <c r="S33" s="285">
        <f t="shared" si="93"/>
        <v>9</v>
      </c>
      <c r="T33" s="285">
        <f t="shared" ref="T33:U33" si="94">SUM(T25:T31)</f>
        <v>8</v>
      </c>
      <c r="U33" s="285">
        <f t="shared" si="94"/>
        <v>7</v>
      </c>
      <c r="V33" s="285">
        <f t="shared" ref="V33:W33" si="95">SUM(V25:V31)</f>
        <v>2</v>
      </c>
      <c r="W33" s="285">
        <f t="shared" si="95"/>
        <v>8</v>
      </c>
      <c r="Y33" s="397"/>
      <c r="Z33" s="279"/>
      <c r="AA33" s="279"/>
      <c r="AB33" s="262"/>
      <c r="AC33" s="263"/>
      <c r="AD33" s="263"/>
      <c r="AE33" s="263"/>
      <c r="AF33" s="262"/>
      <c r="AG33" s="263"/>
      <c r="AI33" s="263"/>
      <c r="AJ33" s="263"/>
      <c r="AK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</row>
    <row r="34" spans="1:53">
      <c r="A34" s="261"/>
      <c r="B34" s="643"/>
      <c r="C34" s="271" t="s">
        <v>104</v>
      </c>
      <c r="D34" s="285" t="str">
        <f t="shared" ref="D34:I34" si="96">IF(D33&gt;6,"W",IF(D33=6,"D", IF(D33&lt;6,"L")))</f>
        <v>L</v>
      </c>
      <c r="E34" s="285" t="str">
        <f t="shared" si="96"/>
        <v>L</v>
      </c>
      <c r="F34" s="285" t="str">
        <f t="shared" si="96"/>
        <v>W</v>
      </c>
      <c r="G34" s="285" t="str">
        <f t="shared" si="96"/>
        <v>W</v>
      </c>
      <c r="H34" s="285" t="str">
        <f t="shared" si="96"/>
        <v>L</v>
      </c>
      <c r="I34" s="285" t="str">
        <f t="shared" si="96"/>
        <v>L</v>
      </c>
      <c r="J34" s="285" t="str">
        <f t="shared" ref="J34:K34" si="97">IF(J33&gt;6,"W",IF(J33=6,"D", IF(J33&lt;6,"L")))</f>
        <v>L</v>
      </c>
      <c r="K34" s="285" t="str">
        <f t="shared" si="97"/>
        <v>W</v>
      </c>
      <c r="L34" s="285" t="str">
        <f t="shared" ref="L34:M34" si="98">IF(L33&gt;6,"W",IF(L33=6,"D", IF(L33&lt;6,"L")))</f>
        <v>D</v>
      </c>
      <c r="M34" s="285" t="str">
        <f t="shared" si="98"/>
        <v>W</v>
      </c>
      <c r="N34" s="285" t="str">
        <f t="shared" ref="N34:O34" si="99">IF(N33&gt;6,"W",IF(N33=6,"D", IF(N33&lt;6,"L")))</f>
        <v>L</v>
      </c>
      <c r="O34" s="285" t="str">
        <f t="shared" si="99"/>
        <v>D</v>
      </c>
      <c r="P34" s="285" t="str">
        <f t="shared" ref="P34:Q34" si="100">IF(P33&gt;6,"W",IF(P33=6,"D", IF(P33&lt;6,"L")))</f>
        <v>D</v>
      </c>
      <c r="Q34" s="285" t="str">
        <f t="shared" si="100"/>
        <v>L</v>
      </c>
      <c r="R34" s="285" t="str">
        <f t="shared" ref="R34:S34" si="101">IF(R33&gt;6,"W",IF(R33=6,"D", IF(R33&lt;6,"L")))</f>
        <v>W</v>
      </c>
      <c r="S34" s="285" t="str">
        <f t="shared" si="101"/>
        <v>W</v>
      </c>
      <c r="T34" s="285" t="str">
        <f t="shared" ref="T34:U34" si="102">IF(T33&gt;6,"W",IF(T33=6,"D", IF(T33&lt;6,"L")))</f>
        <v>W</v>
      </c>
      <c r="U34" s="285" t="str">
        <f t="shared" si="102"/>
        <v>W</v>
      </c>
      <c r="V34" s="285" t="str">
        <f t="shared" ref="V34:W34" si="103">IF(V33&gt;6,"W",IF(V33=6,"D", IF(V33&lt;6,"L")))</f>
        <v>L</v>
      </c>
      <c r="W34" s="285" t="str">
        <f t="shared" si="103"/>
        <v>W</v>
      </c>
      <c r="X34" s="265"/>
      <c r="Y34" s="397"/>
      <c r="Z34" s="279"/>
      <c r="AA34" s="279"/>
      <c r="AI34" s="261"/>
      <c r="AJ34" s="261"/>
      <c r="AK34" s="261"/>
      <c r="AM34" s="261"/>
      <c r="AN34" s="261"/>
      <c r="AO34" s="261"/>
      <c r="AP34" s="261"/>
    </row>
    <row r="35" spans="1:53">
      <c r="A35" s="261"/>
      <c r="B35" s="644"/>
      <c r="C35" s="271" t="s">
        <v>105</v>
      </c>
      <c r="D35" s="285">
        <v>5</v>
      </c>
      <c r="E35" s="285">
        <v>6</v>
      </c>
      <c r="F35" s="285">
        <v>3</v>
      </c>
      <c r="G35" s="285">
        <v>3</v>
      </c>
      <c r="H35" s="285">
        <v>4</v>
      </c>
      <c r="I35" s="285">
        <v>4</v>
      </c>
      <c r="J35" s="285">
        <v>4</v>
      </c>
      <c r="K35" s="285">
        <v>4</v>
      </c>
      <c r="L35" s="285">
        <v>4</v>
      </c>
      <c r="M35" s="285">
        <v>4</v>
      </c>
      <c r="N35" s="285">
        <v>4</v>
      </c>
      <c r="O35" s="285">
        <v>4</v>
      </c>
      <c r="P35" s="285">
        <v>4</v>
      </c>
      <c r="Q35" s="285">
        <v>4</v>
      </c>
      <c r="R35" s="285">
        <v>4</v>
      </c>
      <c r="S35" s="285">
        <v>4</v>
      </c>
      <c r="T35" s="285">
        <v>3</v>
      </c>
      <c r="U35" s="285">
        <v>3</v>
      </c>
      <c r="V35" s="285">
        <v>4</v>
      </c>
      <c r="W35" s="285">
        <v>4</v>
      </c>
      <c r="X35" s="265"/>
      <c r="Y35" s="265"/>
      <c r="Z35" s="279"/>
      <c r="AA35" s="279"/>
      <c r="AI35" s="261"/>
      <c r="AJ35" s="261"/>
      <c r="AK35" s="261"/>
      <c r="AM35" s="261"/>
      <c r="AN35" s="261"/>
      <c r="AO35" s="261"/>
      <c r="AP35" s="261"/>
    </row>
    <row r="37" spans="1:53" ht="12.75" customHeight="1">
      <c r="A37" s="261"/>
      <c r="B37" s="647" t="s">
        <v>173</v>
      </c>
      <c r="C37" s="273" t="s">
        <v>12</v>
      </c>
      <c r="D37" s="270">
        <v>2</v>
      </c>
      <c r="E37" s="270">
        <v>2</v>
      </c>
      <c r="F37" s="270">
        <v>2</v>
      </c>
      <c r="G37" s="270">
        <v>0</v>
      </c>
      <c r="H37" s="270">
        <v>0</v>
      </c>
      <c r="I37" s="270">
        <v>1</v>
      </c>
      <c r="J37" s="270">
        <v>1</v>
      </c>
      <c r="K37" s="270">
        <v>0</v>
      </c>
      <c r="L37" s="270">
        <v>0</v>
      </c>
      <c r="M37" s="270">
        <v>1</v>
      </c>
      <c r="N37" s="270">
        <v>1</v>
      </c>
      <c r="O37" s="270">
        <v>1</v>
      </c>
      <c r="P37" s="270">
        <v>0</v>
      </c>
      <c r="Q37" s="270">
        <v>2</v>
      </c>
      <c r="R37" s="270">
        <v>2</v>
      </c>
      <c r="S37" s="270">
        <v>2</v>
      </c>
      <c r="T37" s="584">
        <v>1</v>
      </c>
      <c r="U37" s="270">
        <v>0</v>
      </c>
      <c r="V37" s="270">
        <v>1</v>
      </c>
      <c r="W37" s="270">
        <v>1</v>
      </c>
      <c r="X37" s="281">
        <f t="shared" ref="X37:X42" si="104">SUM(D37:W37)</f>
        <v>20</v>
      </c>
      <c r="Y37" s="281">
        <f t="shared" ref="Y37:Y42" si="105">COUNTA(D37:W37)</f>
        <v>20</v>
      </c>
      <c r="Z37" s="284">
        <f t="shared" ref="Z37:Z42" si="106">(X37/(Y37*3))</f>
        <v>0.33333333333333331</v>
      </c>
      <c r="AA37" s="284">
        <f>Y37/'T &amp; C ROOFING PREM'!$D$7</f>
        <v>1</v>
      </c>
      <c r="AB37" s="267"/>
      <c r="AC37" s="286">
        <f t="shared" ref="AC37:AC42" si="107">COUNTIF(D37:W37,3)</f>
        <v>0</v>
      </c>
      <c r="AD37" s="286">
        <f t="shared" ref="AD37:AD42" si="108">COUNTIF(D37:W37,2)</f>
        <v>6</v>
      </c>
      <c r="AE37" s="286">
        <f t="shared" ref="AE37:AE42" si="109">COUNTIF(D37:W37,1)+COUNTIF(D37:W37,0)</f>
        <v>14</v>
      </c>
      <c r="AF37" s="267"/>
      <c r="AG37" s="286">
        <v>0</v>
      </c>
      <c r="AI37" s="371">
        <v>46</v>
      </c>
      <c r="AJ37" s="371" t="s">
        <v>124</v>
      </c>
      <c r="AK37" s="357">
        <v>31</v>
      </c>
      <c r="AM37" s="357">
        <v>17</v>
      </c>
      <c r="AN37" s="356">
        <v>21</v>
      </c>
      <c r="AO37" s="357">
        <v>27</v>
      </c>
      <c r="AP37" s="357">
        <v>18</v>
      </c>
      <c r="AQ37" s="356">
        <v>31</v>
      </c>
      <c r="AR37" s="357">
        <v>17</v>
      </c>
      <c r="AS37" s="356">
        <v>21</v>
      </c>
      <c r="AT37" s="356">
        <v>21</v>
      </c>
      <c r="AU37" s="357">
        <v>17</v>
      </c>
      <c r="AV37" s="357">
        <v>20</v>
      </c>
      <c r="AW37" s="357">
        <v>18</v>
      </c>
      <c r="AX37" s="357">
        <v>18</v>
      </c>
      <c r="AY37" s="357">
        <v>24</v>
      </c>
      <c r="AZ37" s="357">
        <v>31</v>
      </c>
      <c r="BA37" s="357">
        <v>22</v>
      </c>
    </row>
    <row r="38" spans="1:53" ht="12.75" customHeight="1">
      <c r="A38" s="261"/>
      <c r="B38" s="643"/>
      <c r="C38" s="272" t="s">
        <v>190</v>
      </c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>
        <v>1</v>
      </c>
      <c r="R38" s="270">
        <v>0</v>
      </c>
      <c r="S38" s="270"/>
      <c r="T38" s="584"/>
      <c r="U38" s="270"/>
      <c r="V38" s="270"/>
      <c r="W38" s="270"/>
      <c r="X38" s="281">
        <f t="shared" ref="X38" si="110">SUM(D38:W38)</f>
        <v>1</v>
      </c>
      <c r="Y38" s="281">
        <f t="shared" si="105"/>
        <v>2</v>
      </c>
      <c r="Z38" s="284">
        <f t="shared" si="106"/>
        <v>0.16666666666666666</v>
      </c>
      <c r="AA38" s="284">
        <f>Y38/'T &amp; C ROOFING PREM'!$D$5</f>
        <v>0.1</v>
      </c>
      <c r="AC38" s="286">
        <f t="shared" si="107"/>
        <v>0</v>
      </c>
      <c r="AD38" s="286">
        <f t="shared" si="108"/>
        <v>0</v>
      </c>
      <c r="AE38" s="286">
        <f t="shared" si="109"/>
        <v>2</v>
      </c>
      <c r="AG38" s="286"/>
      <c r="AI38" s="371"/>
      <c r="AJ38" s="371"/>
      <c r="AK38" s="371"/>
      <c r="AM38" s="371"/>
      <c r="AN38" s="371"/>
      <c r="AO38" s="371"/>
      <c r="AP38" s="371"/>
      <c r="AQ38" s="371"/>
      <c r="AR38" s="371"/>
      <c r="AS38" s="371"/>
      <c r="AT38" s="371"/>
      <c r="AU38" s="371"/>
      <c r="AV38" s="371"/>
      <c r="AW38" s="371"/>
      <c r="AX38" s="371"/>
      <c r="AY38" s="371"/>
      <c r="AZ38" s="371"/>
      <c r="BA38" s="371"/>
    </row>
    <row r="39" spans="1:53">
      <c r="A39" s="261"/>
      <c r="B39" s="643"/>
      <c r="C39" s="272" t="s">
        <v>61</v>
      </c>
      <c r="D39" s="270">
        <v>1</v>
      </c>
      <c r="E39" s="270">
        <v>0</v>
      </c>
      <c r="F39" s="270">
        <v>1</v>
      </c>
      <c r="G39" s="270">
        <v>1</v>
      </c>
      <c r="H39" s="270">
        <v>2</v>
      </c>
      <c r="I39" s="270">
        <v>1</v>
      </c>
      <c r="J39" s="270">
        <v>0</v>
      </c>
      <c r="K39" s="270">
        <v>0</v>
      </c>
      <c r="L39" s="270"/>
      <c r="M39" s="270">
        <v>0</v>
      </c>
      <c r="N39" s="270"/>
      <c r="O39" s="270">
        <v>0</v>
      </c>
      <c r="P39" s="270">
        <v>0</v>
      </c>
      <c r="Q39" s="270">
        <v>1</v>
      </c>
      <c r="R39" s="270">
        <v>3</v>
      </c>
      <c r="S39" s="270">
        <v>2</v>
      </c>
      <c r="T39" s="584">
        <v>2</v>
      </c>
      <c r="U39" s="270">
        <v>1</v>
      </c>
      <c r="V39" s="270">
        <v>1</v>
      </c>
      <c r="W39" s="270">
        <v>3</v>
      </c>
      <c r="X39" s="281">
        <f t="shared" si="104"/>
        <v>19</v>
      </c>
      <c r="Y39" s="281">
        <f t="shared" si="105"/>
        <v>18</v>
      </c>
      <c r="Z39" s="284">
        <f t="shared" si="106"/>
        <v>0.35185185185185186</v>
      </c>
      <c r="AA39" s="284">
        <f>Y39/'T &amp; C ROOFING PREM'!$D$7</f>
        <v>0.9</v>
      </c>
      <c r="AC39" s="286">
        <f t="shared" si="107"/>
        <v>2</v>
      </c>
      <c r="AD39" s="286">
        <f t="shared" si="108"/>
        <v>3</v>
      </c>
      <c r="AE39" s="286">
        <f t="shared" si="109"/>
        <v>13</v>
      </c>
      <c r="AG39" s="286">
        <f>COUNT(W39:W39)</f>
        <v>1</v>
      </c>
      <c r="AI39" s="371" t="s">
        <v>208</v>
      </c>
      <c r="AJ39" s="371" t="s">
        <v>203</v>
      </c>
      <c r="AK39" s="357">
        <v>33</v>
      </c>
      <c r="AM39" s="357">
        <v>23</v>
      </c>
      <c r="AN39" s="357">
        <v>15</v>
      </c>
      <c r="AO39" s="371"/>
      <c r="AP39" s="357">
        <v>32</v>
      </c>
      <c r="AQ39" s="356">
        <v>18</v>
      </c>
      <c r="AR39" s="357">
        <v>19</v>
      </c>
      <c r="AS39" s="356">
        <v>14</v>
      </c>
      <c r="AT39" s="356">
        <v>30</v>
      </c>
      <c r="AU39" s="357">
        <v>21</v>
      </c>
      <c r="AV39" s="357">
        <v>33</v>
      </c>
      <c r="AW39" s="357">
        <v>31</v>
      </c>
      <c r="AX39" s="357">
        <v>33</v>
      </c>
      <c r="AY39" s="357">
        <v>22</v>
      </c>
      <c r="AZ39" s="357">
        <v>30</v>
      </c>
      <c r="BA39" s="357">
        <v>31</v>
      </c>
    </row>
    <row r="40" spans="1:53">
      <c r="A40" s="261"/>
      <c r="B40" s="643"/>
      <c r="C40" s="272" t="s">
        <v>249</v>
      </c>
      <c r="D40" s="270">
        <v>1</v>
      </c>
      <c r="E40" s="270"/>
      <c r="F40" s="270"/>
      <c r="G40" s="270"/>
      <c r="H40" s="270"/>
      <c r="I40" s="270"/>
      <c r="J40" s="270"/>
      <c r="K40" s="270"/>
      <c r="L40" s="270">
        <v>1</v>
      </c>
      <c r="M40" s="270"/>
      <c r="N40" s="270">
        <v>0</v>
      </c>
      <c r="O40" s="270"/>
      <c r="P40" s="270"/>
      <c r="Q40" s="270"/>
      <c r="R40" s="270"/>
      <c r="S40" s="270"/>
      <c r="T40" s="584"/>
      <c r="U40" s="270"/>
      <c r="V40" s="270"/>
      <c r="W40" s="270"/>
      <c r="X40" s="281">
        <f t="shared" ref="X40" si="111">SUM(D40:W40)</f>
        <v>2</v>
      </c>
      <c r="Y40" s="281">
        <f t="shared" ref="Y40" si="112">COUNTA(D40:W40)</f>
        <v>3</v>
      </c>
      <c r="Z40" s="284">
        <f t="shared" ref="Z40" si="113">(X40/(Y40*3))</f>
        <v>0.22222222222222221</v>
      </c>
      <c r="AA40" s="284">
        <f>Y40/'T &amp; C ROOFING PREM'!$D$7</f>
        <v>0.15</v>
      </c>
      <c r="AC40" s="286">
        <f t="shared" ref="AC40" si="114">COUNTIF(D40:W40,3)</f>
        <v>0</v>
      </c>
      <c r="AD40" s="286">
        <f t="shared" ref="AD40" si="115">COUNTIF(D40:W40,2)</f>
        <v>0</v>
      </c>
      <c r="AE40" s="286">
        <f t="shared" ref="AE40" si="116">COUNTIF(D40:W40,1)+COUNTIF(D40:W40,0)</f>
        <v>3</v>
      </c>
      <c r="AG40" s="286">
        <f>COUNT(O40:W40)</f>
        <v>0</v>
      </c>
      <c r="AI40" s="485">
        <v>51</v>
      </c>
      <c r="AJ40" s="485" t="s">
        <v>180</v>
      </c>
      <c r="AK40" s="489">
        <v>4</v>
      </c>
      <c r="AL40" s="486"/>
      <c r="AM40" s="485"/>
      <c r="AN40" s="485"/>
      <c r="AO40" s="485"/>
      <c r="AP40" s="485"/>
      <c r="AQ40" s="485"/>
      <c r="AR40" s="485"/>
      <c r="AS40" s="485"/>
      <c r="AT40" s="485"/>
      <c r="AU40" s="485"/>
      <c r="AV40" s="485"/>
      <c r="AW40" s="485"/>
      <c r="AX40" s="489">
        <v>4</v>
      </c>
      <c r="AY40" s="489">
        <v>2</v>
      </c>
      <c r="AZ40" s="489">
        <v>1</v>
      </c>
      <c r="BA40" s="357">
        <v>0</v>
      </c>
    </row>
    <row r="41" spans="1:53">
      <c r="A41" s="261"/>
      <c r="B41" s="643"/>
      <c r="C41" s="272" t="s">
        <v>51</v>
      </c>
      <c r="D41" s="270">
        <v>1</v>
      </c>
      <c r="E41" s="270">
        <v>2</v>
      </c>
      <c r="F41" s="270">
        <v>1</v>
      </c>
      <c r="G41" s="270">
        <v>3</v>
      </c>
      <c r="H41" s="270">
        <v>2</v>
      </c>
      <c r="I41" s="270">
        <v>2</v>
      </c>
      <c r="J41" s="270">
        <v>2</v>
      </c>
      <c r="K41" s="270">
        <v>2</v>
      </c>
      <c r="L41" s="270">
        <v>0</v>
      </c>
      <c r="M41" s="270">
        <v>2</v>
      </c>
      <c r="N41" s="270">
        <v>3</v>
      </c>
      <c r="O41" s="270">
        <v>2</v>
      </c>
      <c r="P41" s="270">
        <v>2</v>
      </c>
      <c r="Q41" s="270"/>
      <c r="R41" s="270"/>
      <c r="S41" s="270">
        <v>1</v>
      </c>
      <c r="T41" s="584">
        <v>2</v>
      </c>
      <c r="U41" s="270">
        <v>0</v>
      </c>
      <c r="V41" s="270">
        <v>0</v>
      </c>
      <c r="W41" s="270">
        <v>0</v>
      </c>
      <c r="X41" s="281">
        <f t="shared" ref="X41" si="117">SUM(D41:W41)</f>
        <v>27</v>
      </c>
      <c r="Y41" s="281">
        <f t="shared" ref="Y41" si="118">COUNTA(D41:W41)</f>
        <v>18</v>
      </c>
      <c r="Z41" s="284">
        <f t="shared" ref="Z41" si="119">(X41/(Y41*3))</f>
        <v>0.5</v>
      </c>
      <c r="AA41" s="284">
        <f>Y41/'T &amp; C ROOFING PREM'!$D$7</f>
        <v>0.9</v>
      </c>
      <c r="AB41" s="267"/>
      <c r="AC41" s="286">
        <f t="shared" ref="AC41" si="120">COUNTIF(D41:W41,3)</f>
        <v>2</v>
      </c>
      <c r="AD41" s="286">
        <f t="shared" ref="AD41" si="121">COUNTIF(D41:W41,2)</f>
        <v>9</v>
      </c>
      <c r="AE41" s="286">
        <f t="shared" ref="AE41" si="122">COUNTIF(D41:W41,1)+COUNTIF(D41:W41,0)</f>
        <v>7</v>
      </c>
      <c r="AF41" s="267"/>
      <c r="AG41" s="286">
        <v>0</v>
      </c>
      <c r="AI41" s="371">
        <v>89</v>
      </c>
      <c r="AJ41" s="371" t="s">
        <v>127</v>
      </c>
      <c r="AK41" s="357">
        <v>36</v>
      </c>
      <c r="AM41" s="354">
        <v>19</v>
      </c>
      <c r="AN41" s="355">
        <v>26</v>
      </c>
      <c r="AO41" s="356">
        <v>31</v>
      </c>
      <c r="AP41" s="357">
        <v>38</v>
      </c>
      <c r="AQ41" s="357">
        <v>31</v>
      </c>
      <c r="AR41" s="357">
        <v>32</v>
      </c>
      <c r="AS41" s="357">
        <v>33</v>
      </c>
      <c r="AT41" s="357">
        <v>21</v>
      </c>
      <c r="AU41" s="357">
        <v>33</v>
      </c>
      <c r="AV41" s="357">
        <v>29</v>
      </c>
      <c r="AW41" s="357">
        <v>28</v>
      </c>
      <c r="AX41" s="356">
        <v>35</v>
      </c>
      <c r="AY41" s="357">
        <v>18</v>
      </c>
      <c r="AZ41" s="357">
        <v>31</v>
      </c>
      <c r="BA41" s="357">
        <v>36</v>
      </c>
    </row>
    <row r="42" spans="1:53">
      <c r="A42" s="261"/>
      <c r="B42" s="643"/>
      <c r="C42" s="272" t="s">
        <v>11</v>
      </c>
      <c r="D42" s="270"/>
      <c r="E42" s="270">
        <v>2</v>
      </c>
      <c r="F42" s="270">
        <v>0</v>
      </c>
      <c r="G42" s="270">
        <v>1</v>
      </c>
      <c r="H42" s="270">
        <v>3</v>
      </c>
      <c r="I42" s="270">
        <v>0</v>
      </c>
      <c r="J42" s="270">
        <v>1</v>
      </c>
      <c r="K42" s="270">
        <v>2</v>
      </c>
      <c r="L42" s="270">
        <v>2</v>
      </c>
      <c r="M42" s="270">
        <v>0</v>
      </c>
      <c r="N42" s="270">
        <v>1</v>
      </c>
      <c r="O42" s="270">
        <v>1</v>
      </c>
      <c r="P42" s="270">
        <v>1</v>
      </c>
      <c r="Q42" s="270">
        <v>2</v>
      </c>
      <c r="R42" s="270">
        <v>0</v>
      </c>
      <c r="S42" s="270">
        <v>0</v>
      </c>
      <c r="T42" s="584">
        <v>0</v>
      </c>
      <c r="U42" s="270">
        <v>1</v>
      </c>
      <c r="V42" s="270">
        <v>0</v>
      </c>
      <c r="W42" s="270">
        <v>0</v>
      </c>
      <c r="X42" s="281">
        <f t="shared" si="104"/>
        <v>17</v>
      </c>
      <c r="Y42" s="281">
        <f t="shared" si="105"/>
        <v>19</v>
      </c>
      <c r="Z42" s="284">
        <f t="shared" si="106"/>
        <v>0.2982456140350877</v>
      </c>
      <c r="AA42" s="284">
        <f>Y42/'T &amp; C ROOFING PREM'!$D$7</f>
        <v>0.95</v>
      </c>
      <c r="AC42" s="286">
        <f t="shared" si="107"/>
        <v>1</v>
      </c>
      <c r="AD42" s="286">
        <f t="shared" si="108"/>
        <v>4</v>
      </c>
      <c r="AE42" s="286">
        <f t="shared" si="109"/>
        <v>14</v>
      </c>
      <c r="AG42" s="286">
        <v>0</v>
      </c>
      <c r="AI42" s="371">
        <v>79</v>
      </c>
      <c r="AJ42" s="371" t="s">
        <v>191</v>
      </c>
      <c r="AK42" s="357">
        <v>33</v>
      </c>
      <c r="AM42" s="357">
        <v>27</v>
      </c>
      <c r="AN42" s="357">
        <v>33</v>
      </c>
      <c r="AO42" s="357">
        <v>40</v>
      </c>
      <c r="AP42" s="357">
        <v>32</v>
      </c>
      <c r="AQ42" s="357">
        <v>32</v>
      </c>
      <c r="AR42" s="357">
        <v>33</v>
      </c>
      <c r="AS42" s="357">
        <v>30</v>
      </c>
      <c r="AT42" s="357">
        <v>32</v>
      </c>
      <c r="AU42" s="357">
        <v>27</v>
      </c>
      <c r="AV42" s="357">
        <v>26</v>
      </c>
      <c r="AW42" s="357">
        <v>20</v>
      </c>
      <c r="AX42" s="356">
        <v>25</v>
      </c>
      <c r="AY42" s="357">
        <v>23</v>
      </c>
      <c r="AZ42" s="357">
        <v>23</v>
      </c>
      <c r="BA42" s="357">
        <v>33</v>
      </c>
    </row>
    <row r="43" spans="1:53">
      <c r="A43" s="261"/>
      <c r="B43" s="643"/>
      <c r="C43" s="271" t="s">
        <v>149</v>
      </c>
      <c r="D43" s="285" t="s">
        <v>148</v>
      </c>
      <c r="E43" s="285" t="s">
        <v>150</v>
      </c>
      <c r="F43" s="285" t="s">
        <v>150</v>
      </c>
      <c r="G43" s="285" t="s">
        <v>148</v>
      </c>
      <c r="H43" s="285" t="s">
        <v>150</v>
      </c>
      <c r="I43" s="285" t="s">
        <v>150</v>
      </c>
      <c r="J43" s="285" t="s">
        <v>148</v>
      </c>
      <c r="K43" s="285" t="s">
        <v>148</v>
      </c>
      <c r="L43" s="285" t="s">
        <v>150</v>
      </c>
      <c r="M43" s="285" t="s">
        <v>148</v>
      </c>
      <c r="N43" s="285" t="s">
        <v>148</v>
      </c>
      <c r="O43" s="285" t="s">
        <v>150</v>
      </c>
      <c r="P43" s="285" t="s">
        <v>150</v>
      </c>
      <c r="Q43" s="285" t="s">
        <v>148</v>
      </c>
      <c r="R43" s="285" t="s">
        <v>150</v>
      </c>
      <c r="S43" s="285" t="s">
        <v>150</v>
      </c>
      <c r="T43" s="285" t="s">
        <v>148</v>
      </c>
      <c r="U43" s="285" t="s">
        <v>148</v>
      </c>
      <c r="V43" s="285" t="s">
        <v>150</v>
      </c>
      <c r="W43" s="285" t="s">
        <v>148</v>
      </c>
      <c r="X43" s="289">
        <f>SUM(X37:X42)</f>
        <v>86</v>
      </c>
      <c r="Y43" s="397"/>
      <c r="Z43" s="279"/>
      <c r="AA43" s="279"/>
      <c r="AB43" s="262"/>
      <c r="AC43" s="263"/>
      <c r="AD43" s="263"/>
      <c r="AE43" s="263"/>
      <c r="AF43" s="262"/>
      <c r="AG43" s="263"/>
      <c r="AI43" s="263"/>
      <c r="AJ43" s="263"/>
      <c r="AK43" s="263"/>
      <c r="AM43" s="263"/>
      <c r="AN43" s="263"/>
      <c r="AO43" s="263"/>
      <c r="AP43" s="263"/>
      <c r="AQ43" s="263"/>
      <c r="AR43" s="263"/>
      <c r="AS43" s="263"/>
      <c r="AT43" s="263"/>
      <c r="AU43" s="263"/>
      <c r="AV43" s="263"/>
    </row>
    <row r="44" spans="1:53">
      <c r="A44" s="261"/>
      <c r="B44" s="643"/>
      <c r="C44" s="271" t="s">
        <v>151</v>
      </c>
      <c r="D44" s="285">
        <f t="shared" ref="D44:E44" si="123">SUM(D37:D42)</f>
        <v>5</v>
      </c>
      <c r="E44" s="285">
        <f t="shared" si="123"/>
        <v>6</v>
      </c>
      <c r="F44" s="285">
        <f t="shared" ref="F44:G44" si="124">SUM(F37:F42)</f>
        <v>4</v>
      </c>
      <c r="G44" s="285">
        <f t="shared" si="124"/>
        <v>5</v>
      </c>
      <c r="H44" s="285">
        <f t="shared" ref="H44:I44" si="125">SUM(H37:H42)</f>
        <v>7</v>
      </c>
      <c r="I44" s="285">
        <f t="shared" si="125"/>
        <v>4</v>
      </c>
      <c r="J44" s="285">
        <f t="shared" ref="J44:K44" si="126">SUM(J37:J42)</f>
        <v>4</v>
      </c>
      <c r="K44" s="285">
        <f t="shared" si="126"/>
        <v>4</v>
      </c>
      <c r="L44" s="285">
        <f t="shared" ref="L44:M44" si="127">SUM(L37:L42)</f>
        <v>3</v>
      </c>
      <c r="M44" s="285">
        <f t="shared" si="127"/>
        <v>3</v>
      </c>
      <c r="N44" s="285">
        <f t="shared" ref="N44:O44" si="128">SUM(N37:N42)</f>
        <v>5</v>
      </c>
      <c r="O44" s="285">
        <f t="shared" si="128"/>
        <v>4</v>
      </c>
      <c r="P44" s="285">
        <f t="shared" ref="P44:Q44" si="129">SUM(P37:P42)</f>
        <v>3</v>
      </c>
      <c r="Q44" s="285">
        <f t="shared" si="129"/>
        <v>6</v>
      </c>
      <c r="R44" s="285">
        <f t="shared" ref="R44:S44" si="130">SUM(R37:R42)</f>
        <v>5</v>
      </c>
      <c r="S44" s="285">
        <f t="shared" si="130"/>
        <v>5</v>
      </c>
      <c r="T44" s="285">
        <f t="shared" ref="T44:U44" si="131">SUM(T37:T42)</f>
        <v>5</v>
      </c>
      <c r="U44" s="285">
        <f t="shared" si="131"/>
        <v>2</v>
      </c>
      <c r="V44" s="285">
        <f t="shared" ref="V44:W44" si="132">SUM(V37:V42)</f>
        <v>2</v>
      </c>
      <c r="W44" s="285">
        <f t="shared" si="132"/>
        <v>4</v>
      </c>
      <c r="Y44" s="397"/>
      <c r="Z44" s="279"/>
      <c r="AA44" s="279"/>
      <c r="AB44" s="262"/>
      <c r="AC44" s="263"/>
      <c r="AD44" s="263"/>
      <c r="AE44" s="263"/>
      <c r="AF44" s="262"/>
      <c r="AG44" s="263"/>
      <c r="AI44" s="263"/>
      <c r="AJ44" s="263"/>
      <c r="AK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</row>
    <row r="45" spans="1:53">
      <c r="A45" s="261"/>
      <c r="B45" s="643"/>
      <c r="C45" s="271" t="s">
        <v>104</v>
      </c>
      <c r="D45" s="285" t="str">
        <f t="shared" ref="D45:I45" si="133">IF(D44&gt;6,"W",IF(D44=6,"D", IF(D44&lt;6,"L")))</f>
        <v>L</v>
      </c>
      <c r="E45" s="285" t="str">
        <f t="shared" si="133"/>
        <v>D</v>
      </c>
      <c r="F45" s="285" t="str">
        <f t="shared" si="133"/>
        <v>L</v>
      </c>
      <c r="G45" s="285" t="str">
        <f t="shared" si="133"/>
        <v>L</v>
      </c>
      <c r="H45" s="285" t="str">
        <f t="shared" si="133"/>
        <v>W</v>
      </c>
      <c r="I45" s="285" t="str">
        <f t="shared" si="133"/>
        <v>L</v>
      </c>
      <c r="J45" s="285" t="str">
        <f t="shared" ref="J45:K45" si="134">IF(J44&gt;6,"W",IF(J44=6,"D", IF(J44&lt;6,"L")))</f>
        <v>L</v>
      </c>
      <c r="K45" s="285" t="str">
        <f t="shared" si="134"/>
        <v>L</v>
      </c>
      <c r="L45" s="285" t="str">
        <f t="shared" ref="L45:M45" si="135">IF(L44&gt;6,"W",IF(L44=6,"D", IF(L44&lt;6,"L")))</f>
        <v>L</v>
      </c>
      <c r="M45" s="285" t="str">
        <f t="shared" si="135"/>
        <v>L</v>
      </c>
      <c r="N45" s="285" t="str">
        <f t="shared" ref="N45:O45" si="136">IF(N44&gt;6,"W",IF(N44=6,"D", IF(N44&lt;6,"L")))</f>
        <v>L</v>
      </c>
      <c r="O45" s="285" t="str">
        <f t="shared" si="136"/>
        <v>L</v>
      </c>
      <c r="P45" s="285" t="str">
        <f t="shared" ref="P45:Q45" si="137">IF(P44&gt;6,"W",IF(P44=6,"D", IF(P44&lt;6,"L")))</f>
        <v>L</v>
      </c>
      <c r="Q45" s="285" t="str">
        <f t="shared" si="137"/>
        <v>D</v>
      </c>
      <c r="R45" s="285" t="str">
        <f t="shared" ref="R45:S45" si="138">IF(R44&gt;6,"W",IF(R44=6,"D", IF(R44&lt;6,"L")))</f>
        <v>L</v>
      </c>
      <c r="S45" s="285" t="str">
        <f t="shared" si="138"/>
        <v>L</v>
      </c>
      <c r="T45" s="285" t="str">
        <f t="shared" ref="T45:U45" si="139">IF(T44&gt;6,"W",IF(T44=6,"D", IF(T44&lt;6,"L")))</f>
        <v>L</v>
      </c>
      <c r="U45" s="285" t="str">
        <f t="shared" si="139"/>
        <v>L</v>
      </c>
      <c r="V45" s="285" t="str">
        <f t="shared" ref="V45:W45" si="140">IF(V44&gt;6,"W",IF(V44=6,"D", IF(V44&lt;6,"L")))</f>
        <v>L</v>
      </c>
      <c r="W45" s="285" t="str">
        <f t="shared" si="140"/>
        <v>L</v>
      </c>
      <c r="X45" s="265"/>
      <c r="Y45" s="397"/>
      <c r="Z45" s="279"/>
      <c r="AA45" s="279"/>
      <c r="AB45" s="262"/>
      <c r="AC45" s="263"/>
      <c r="AD45" s="263"/>
      <c r="AE45" s="263"/>
      <c r="AF45" s="262"/>
      <c r="AG45" s="263"/>
      <c r="AI45" s="263"/>
      <c r="AJ45" s="263"/>
      <c r="AK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</row>
    <row r="46" spans="1:53">
      <c r="A46" s="261"/>
      <c r="B46" s="644"/>
      <c r="C46" s="271" t="s">
        <v>105</v>
      </c>
      <c r="D46" s="285">
        <v>6</v>
      </c>
      <c r="E46" s="285">
        <v>4</v>
      </c>
      <c r="F46" s="285">
        <v>5</v>
      </c>
      <c r="G46" s="285">
        <v>5</v>
      </c>
      <c r="H46" s="285">
        <v>5</v>
      </c>
      <c r="I46" s="285">
        <v>5</v>
      </c>
      <c r="J46" s="285">
        <v>5</v>
      </c>
      <c r="K46" s="285">
        <v>5</v>
      </c>
      <c r="L46" s="285">
        <v>5</v>
      </c>
      <c r="M46" s="285">
        <v>5</v>
      </c>
      <c r="N46" s="285">
        <v>5</v>
      </c>
      <c r="O46" s="285">
        <v>5</v>
      </c>
      <c r="P46" s="285">
        <v>6</v>
      </c>
      <c r="Q46" s="285">
        <v>6</v>
      </c>
      <c r="R46" s="285">
        <v>5</v>
      </c>
      <c r="S46" s="285">
        <v>6</v>
      </c>
      <c r="T46" s="285">
        <v>6</v>
      </c>
      <c r="U46" s="285">
        <v>6</v>
      </c>
      <c r="V46" s="285">
        <v>6</v>
      </c>
      <c r="W46" s="285">
        <v>6</v>
      </c>
      <c r="X46" s="265"/>
      <c r="Y46" s="265"/>
      <c r="Z46" s="279"/>
      <c r="AA46" s="279"/>
      <c r="AB46" s="262"/>
      <c r="AC46" s="263"/>
      <c r="AD46" s="263"/>
      <c r="AE46" s="263"/>
      <c r="AF46" s="262"/>
      <c r="AG46" s="263"/>
      <c r="AI46" s="263"/>
      <c r="AJ46" s="263"/>
      <c r="AK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</row>
    <row r="47" spans="1:53">
      <c r="A47" s="261"/>
      <c r="B47" s="261"/>
      <c r="C47" s="263"/>
      <c r="D47" s="263"/>
      <c r="E47" s="263"/>
      <c r="F47" s="263"/>
      <c r="G47" s="263"/>
      <c r="H47" s="263"/>
      <c r="I47" s="263"/>
      <c r="J47" s="263"/>
      <c r="K47" s="263"/>
      <c r="L47" s="263"/>
      <c r="M47" s="263"/>
      <c r="N47" s="263"/>
      <c r="O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2"/>
      <c r="AC47" s="263"/>
      <c r="AD47" s="263"/>
      <c r="AE47" s="263"/>
      <c r="AF47" s="262"/>
      <c r="AG47" s="263"/>
      <c r="AI47" s="263"/>
      <c r="AJ47" s="263"/>
      <c r="AK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</row>
    <row r="48" spans="1:53" ht="12.75" customHeight="1">
      <c r="A48" s="261"/>
      <c r="B48" s="647" t="s">
        <v>76</v>
      </c>
      <c r="C48" s="273" t="s">
        <v>7</v>
      </c>
      <c r="D48" s="270">
        <v>2</v>
      </c>
      <c r="E48" s="270">
        <v>3</v>
      </c>
      <c r="F48" s="270">
        <v>3</v>
      </c>
      <c r="G48" s="270">
        <v>3</v>
      </c>
      <c r="H48" s="270">
        <v>3</v>
      </c>
      <c r="I48" s="270"/>
      <c r="J48" s="270">
        <v>3</v>
      </c>
      <c r="K48" s="270">
        <v>3</v>
      </c>
      <c r="L48" s="270">
        <v>2</v>
      </c>
      <c r="M48" s="270">
        <v>3</v>
      </c>
      <c r="N48" s="270">
        <v>3</v>
      </c>
      <c r="O48" s="270">
        <v>2</v>
      </c>
      <c r="P48" s="270">
        <v>3</v>
      </c>
      <c r="Q48" s="270">
        <v>3</v>
      </c>
      <c r="R48" s="270">
        <v>3</v>
      </c>
      <c r="S48" s="270">
        <v>2</v>
      </c>
      <c r="T48" s="584">
        <v>3</v>
      </c>
      <c r="U48" s="270">
        <v>3</v>
      </c>
      <c r="V48" s="270">
        <v>2</v>
      </c>
      <c r="W48" s="270">
        <v>2</v>
      </c>
      <c r="X48" s="281">
        <f t="shared" ref="X48" si="141">SUM(D48:W48)</f>
        <v>51</v>
      </c>
      <c r="Y48" s="281">
        <f t="shared" ref="Y48" si="142">COUNTA(D48:W48)</f>
        <v>19</v>
      </c>
      <c r="Z48" s="284">
        <f t="shared" ref="Z48" si="143">(X48/(Y48*3))</f>
        <v>0.89473684210526316</v>
      </c>
      <c r="AA48" s="284">
        <f>Y48/'T &amp; C ROOFING PREM'!$D$4</f>
        <v>0.95</v>
      </c>
      <c r="AB48" s="264"/>
      <c r="AC48" s="286">
        <f t="shared" ref="AC48" si="144">COUNTIF(D48:W48,3)</f>
        <v>13</v>
      </c>
      <c r="AD48" s="286">
        <f t="shared" ref="AD48" si="145">COUNTIF(D48:W48,2)</f>
        <v>6</v>
      </c>
      <c r="AE48" s="286">
        <f t="shared" ref="AE48" si="146">COUNTIF(D48:W48,1)+COUNTIF(D48:W48,0)</f>
        <v>0</v>
      </c>
      <c r="AF48" s="264"/>
      <c r="AG48" s="286">
        <f t="shared" ref="AG48" si="147">Y48</f>
        <v>19</v>
      </c>
      <c r="AI48" s="371" t="s">
        <v>204</v>
      </c>
      <c r="AJ48" s="371" t="s">
        <v>159</v>
      </c>
      <c r="AK48" s="357">
        <v>55</v>
      </c>
      <c r="AM48" s="357">
        <v>52</v>
      </c>
      <c r="AN48" s="357">
        <v>53</v>
      </c>
      <c r="AO48" s="357">
        <v>65</v>
      </c>
      <c r="AP48" s="357">
        <v>63</v>
      </c>
      <c r="AQ48" s="357">
        <v>54</v>
      </c>
      <c r="AR48" s="357">
        <v>54</v>
      </c>
      <c r="AS48" s="357">
        <v>52</v>
      </c>
      <c r="AT48" s="357">
        <v>55</v>
      </c>
      <c r="AU48" s="357">
        <v>50</v>
      </c>
      <c r="AV48" s="357">
        <v>49</v>
      </c>
      <c r="AW48" s="357">
        <v>44</v>
      </c>
      <c r="AX48" s="357">
        <v>50</v>
      </c>
      <c r="AY48" s="357">
        <v>53</v>
      </c>
      <c r="AZ48" s="357">
        <v>49</v>
      </c>
      <c r="BA48" s="357">
        <v>49</v>
      </c>
    </row>
    <row r="49" spans="1:53">
      <c r="A49" s="261"/>
      <c r="B49" s="643"/>
      <c r="C49" s="401" t="s">
        <v>10</v>
      </c>
      <c r="D49" s="270">
        <v>0</v>
      </c>
      <c r="E49" s="270">
        <v>2</v>
      </c>
      <c r="F49" s="270">
        <v>2</v>
      </c>
      <c r="G49" s="270">
        <v>1</v>
      </c>
      <c r="H49" s="270">
        <v>1</v>
      </c>
      <c r="I49" s="270">
        <v>2</v>
      </c>
      <c r="J49" s="270">
        <v>3</v>
      </c>
      <c r="K49" s="270">
        <v>1</v>
      </c>
      <c r="L49" s="270">
        <v>2</v>
      </c>
      <c r="M49" s="270">
        <v>2</v>
      </c>
      <c r="N49" s="270">
        <v>0</v>
      </c>
      <c r="O49" s="270">
        <v>1</v>
      </c>
      <c r="P49" s="270">
        <v>2</v>
      </c>
      <c r="Q49" s="270">
        <v>0</v>
      </c>
      <c r="R49" s="270">
        <v>2</v>
      </c>
      <c r="S49" s="270">
        <v>2</v>
      </c>
      <c r="T49" s="584">
        <v>1</v>
      </c>
      <c r="U49" s="270">
        <v>3</v>
      </c>
      <c r="V49" s="270">
        <v>3</v>
      </c>
      <c r="W49" s="270">
        <v>3</v>
      </c>
      <c r="X49" s="281">
        <f>SUM(D49:W49)</f>
        <v>33</v>
      </c>
      <c r="Y49" s="281">
        <f>COUNTA(D49:W49)</f>
        <v>20</v>
      </c>
      <c r="Z49" s="284">
        <f>(X49/(Y49*3))</f>
        <v>0.55000000000000004</v>
      </c>
      <c r="AA49" s="284">
        <f>Y49/'T &amp; C ROOFING PREM'!$D$4</f>
        <v>1</v>
      </c>
      <c r="AC49" s="286">
        <f>COUNTIF(D49:W49,3)</f>
        <v>4</v>
      </c>
      <c r="AD49" s="286">
        <f>COUNTIF(D49:W49,2)</f>
        <v>8</v>
      </c>
      <c r="AE49" s="286">
        <f>COUNTIF(D49:W49,1)+COUNTIF(D49:W49,0)</f>
        <v>8</v>
      </c>
      <c r="AG49" s="286">
        <f>COUNT(U49:W49)</f>
        <v>3</v>
      </c>
      <c r="AI49" s="371">
        <v>115</v>
      </c>
      <c r="AJ49" s="371" t="s">
        <v>191</v>
      </c>
      <c r="AK49" s="357">
        <v>40</v>
      </c>
      <c r="AM49" s="357">
        <v>38</v>
      </c>
      <c r="AN49" s="357">
        <v>40</v>
      </c>
      <c r="AO49" s="357">
        <v>41</v>
      </c>
      <c r="AP49" s="357">
        <v>49</v>
      </c>
      <c r="AQ49" s="357">
        <v>35</v>
      </c>
      <c r="AR49" s="357">
        <v>30</v>
      </c>
      <c r="AS49" s="357">
        <v>33</v>
      </c>
      <c r="AT49" s="357">
        <v>31</v>
      </c>
      <c r="AU49" s="357">
        <v>7</v>
      </c>
      <c r="AV49" s="357">
        <v>33</v>
      </c>
      <c r="AW49" s="357">
        <v>29</v>
      </c>
      <c r="AX49" s="357">
        <v>39</v>
      </c>
      <c r="AY49" s="357">
        <v>37</v>
      </c>
      <c r="AZ49" s="357">
        <v>32</v>
      </c>
      <c r="BA49" s="357">
        <v>35</v>
      </c>
    </row>
    <row r="50" spans="1:53">
      <c r="A50" s="261"/>
      <c r="B50" s="643"/>
      <c r="C50" s="401" t="s">
        <v>230</v>
      </c>
      <c r="D50" s="270"/>
      <c r="E50" s="270"/>
      <c r="F50" s="270"/>
      <c r="G50" s="270"/>
      <c r="H50" s="270">
        <v>0</v>
      </c>
      <c r="I50" s="270">
        <v>0</v>
      </c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584"/>
      <c r="U50" s="270"/>
      <c r="V50" s="270"/>
      <c r="W50" s="270"/>
      <c r="X50" s="281">
        <f t="shared" ref="X50" si="148">SUM(D50:W50)</f>
        <v>0</v>
      </c>
      <c r="Y50" s="281">
        <f t="shared" ref="Y50" si="149">COUNTA(D50:W50)</f>
        <v>2</v>
      </c>
      <c r="Z50" s="284">
        <f t="shared" ref="Z50" si="150">(X50/(Y50*3))</f>
        <v>0</v>
      </c>
      <c r="AA50" s="284">
        <f>Y50/'T &amp; C ROOFING PREM'!$D$5</f>
        <v>0.1</v>
      </c>
      <c r="AC50" s="286">
        <f t="shared" ref="AC50" si="151">COUNTIF(D50:W50,3)</f>
        <v>0</v>
      </c>
      <c r="AD50" s="286">
        <f t="shared" ref="AD50" si="152">COUNTIF(D50:W50,2)</f>
        <v>0</v>
      </c>
      <c r="AE50" s="286">
        <f t="shared" ref="AE50" si="153">COUNTIF(D50:W50,1)+COUNTIF(D50:W50,0)</f>
        <v>2</v>
      </c>
      <c r="AG50" s="286"/>
      <c r="AI50" s="371"/>
      <c r="AJ50" s="371"/>
      <c r="AK50" s="371"/>
      <c r="AM50" s="371"/>
      <c r="AN50" s="371"/>
      <c r="AO50" s="371"/>
      <c r="AP50" s="371"/>
      <c r="AQ50" s="371"/>
      <c r="AR50" s="371"/>
      <c r="AS50" s="371"/>
      <c r="AT50" s="371"/>
      <c r="AU50" s="371"/>
      <c r="AV50" s="371"/>
      <c r="AW50" s="371"/>
      <c r="AX50" s="371"/>
      <c r="AY50" s="371"/>
      <c r="AZ50" s="371"/>
      <c r="BA50" s="371"/>
    </row>
    <row r="51" spans="1:53">
      <c r="A51" s="261"/>
      <c r="B51" s="643"/>
      <c r="C51" s="272" t="s">
        <v>60</v>
      </c>
      <c r="D51" s="270">
        <v>2</v>
      </c>
      <c r="E51" s="270">
        <v>1</v>
      </c>
      <c r="F51" s="270">
        <v>1</v>
      </c>
      <c r="G51" s="270">
        <v>0</v>
      </c>
      <c r="H51" s="270">
        <v>1</v>
      </c>
      <c r="I51" s="270">
        <v>3</v>
      </c>
      <c r="J51" s="270">
        <v>2</v>
      </c>
      <c r="K51" s="270">
        <v>1</v>
      </c>
      <c r="L51" s="270">
        <v>2</v>
      </c>
      <c r="M51" s="270">
        <v>1</v>
      </c>
      <c r="N51" s="270">
        <v>2</v>
      </c>
      <c r="O51" s="270">
        <v>3</v>
      </c>
      <c r="P51" s="270">
        <v>1</v>
      </c>
      <c r="Q51" s="270">
        <v>3</v>
      </c>
      <c r="R51" s="270">
        <v>1</v>
      </c>
      <c r="S51" s="270">
        <v>2</v>
      </c>
      <c r="T51" s="584">
        <v>2</v>
      </c>
      <c r="U51" s="270">
        <v>2</v>
      </c>
      <c r="V51" s="270">
        <v>2</v>
      </c>
      <c r="W51" s="270">
        <v>2</v>
      </c>
      <c r="X51" s="281">
        <f t="shared" ref="X51" si="154">SUM(D51:W51)</f>
        <v>34</v>
      </c>
      <c r="Y51" s="281">
        <f t="shared" ref="Y51" si="155">COUNTA(D51:W51)</f>
        <v>20</v>
      </c>
      <c r="Z51" s="284">
        <f t="shared" ref="Z51" si="156">(X51/(Y51*3))</f>
        <v>0.56666666666666665</v>
      </c>
      <c r="AA51" s="284">
        <f>Y51/'T &amp; C ROOFING PREM'!$D$4</f>
        <v>1</v>
      </c>
      <c r="AC51" s="286">
        <f t="shared" ref="AC51" si="157">COUNTIF(D51:W51,3)</f>
        <v>3</v>
      </c>
      <c r="AD51" s="286">
        <f t="shared" ref="AD51" si="158">COUNTIF(D51:W51,2)</f>
        <v>9</v>
      </c>
      <c r="AE51" s="286">
        <f t="shared" ref="AE51" si="159">COUNTIF(D51:W51,1)+COUNTIF(D51:W51,0)</f>
        <v>8</v>
      </c>
      <c r="AG51" s="286">
        <f>COUNT(S51:W51)</f>
        <v>5</v>
      </c>
      <c r="AI51" s="371">
        <v>70</v>
      </c>
      <c r="AJ51" s="371" t="s">
        <v>191</v>
      </c>
      <c r="AK51" s="357">
        <v>37</v>
      </c>
      <c r="AM51" s="371"/>
      <c r="AN51" s="371"/>
      <c r="AO51" s="371"/>
      <c r="AP51" s="356">
        <v>16</v>
      </c>
      <c r="AQ51" s="356">
        <v>24</v>
      </c>
      <c r="AR51" s="355">
        <v>21</v>
      </c>
      <c r="AS51" s="356">
        <v>18</v>
      </c>
      <c r="AT51" s="356">
        <v>28</v>
      </c>
      <c r="AU51" s="357">
        <v>22</v>
      </c>
      <c r="AV51" s="357">
        <v>19</v>
      </c>
      <c r="AW51" s="357">
        <v>28</v>
      </c>
      <c r="AX51" s="357">
        <v>24</v>
      </c>
      <c r="AY51" s="357">
        <v>20</v>
      </c>
      <c r="AZ51" s="357">
        <v>25</v>
      </c>
      <c r="BA51" s="357">
        <v>37</v>
      </c>
    </row>
    <row r="52" spans="1:53">
      <c r="A52" s="261"/>
      <c r="B52" s="643"/>
      <c r="C52" s="272" t="s">
        <v>53</v>
      </c>
      <c r="D52" s="270">
        <v>3</v>
      </c>
      <c r="E52" s="270">
        <v>3</v>
      </c>
      <c r="F52" s="270">
        <v>2</v>
      </c>
      <c r="G52" s="270">
        <v>1</v>
      </c>
      <c r="H52" s="270"/>
      <c r="I52" s="270">
        <v>2</v>
      </c>
      <c r="J52" s="270">
        <v>1</v>
      </c>
      <c r="K52" s="270">
        <v>3</v>
      </c>
      <c r="L52" s="270">
        <v>0</v>
      </c>
      <c r="M52" s="270">
        <v>3</v>
      </c>
      <c r="N52" s="270">
        <v>1</v>
      </c>
      <c r="O52" s="270">
        <v>3</v>
      </c>
      <c r="P52" s="270">
        <v>3</v>
      </c>
      <c r="Q52" s="270">
        <v>3</v>
      </c>
      <c r="R52" s="270">
        <v>1</v>
      </c>
      <c r="S52" s="270">
        <v>2</v>
      </c>
      <c r="T52" s="584">
        <v>3</v>
      </c>
      <c r="U52" s="270">
        <v>2</v>
      </c>
      <c r="V52" s="270">
        <v>3</v>
      </c>
      <c r="W52" s="270">
        <v>3</v>
      </c>
      <c r="X52" s="281">
        <f t="shared" ref="X52" si="160">SUM(D52:W52)</f>
        <v>42</v>
      </c>
      <c r="Y52" s="281">
        <f t="shared" ref="Y52" si="161">COUNTA(D52:W52)</f>
        <v>19</v>
      </c>
      <c r="Z52" s="284">
        <f t="shared" ref="Z52" si="162">(X52/(Y52*3))</f>
        <v>0.73684210526315785</v>
      </c>
      <c r="AA52" s="284">
        <f>Y52/'T &amp; C ROOFING PREM'!$D$4</f>
        <v>0.95</v>
      </c>
      <c r="AC52" s="286">
        <f t="shared" ref="AC52" si="163">COUNTIF(D52:W52,3)</f>
        <v>10</v>
      </c>
      <c r="AD52" s="286">
        <f t="shared" ref="AD52" si="164">COUNTIF(D52:W52,2)</f>
        <v>4</v>
      </c>
      <c r="AE52" s="286">
        <f t="shared" ref="AE52" si="165">COUNTIF(D52:W52,1)+COUNTIF(D52:W52,0)</f>
        <v>5</v>
      </c>
      <c r="AG52" s="286">
        <f>COUNT(S52:W52)</f>
        <v>5</v>
      </c>
      <c r="AI52" s="371">
        <v>89</v>
      </c>
      <c r="AJ52" s="371" t="s">
        <v>228</v>
      </c>
      <c r="AK52" s="357">
        <v>46</v>
      </c>
      <c r="AM52" s="357">
        <v>2</v>
      </c>
      <c r="AN52" s="357">
        <v>38</v>
      </c>
      <c r="AO52" s="357">
        <v>41</v>
      </c>
      <c r="AP52" s="357">
        <v>36</v>
      </c>
      <c r="AQ52" s="357">
        <v>36</v>
      </c>
      <c r="AR52" s="357">
        <v>35</v>
      </c>
      <c r="AS52" s="357">
        <v>38</v>
      </c>
      <c r="AT52" s="357">
        <v>39</v>
      </c>
      <c r="AU52" s="357">
        <v>43</v>
      </c>
      <c r="AV52" s="357">
        <v>31</v>
      </c>
      <c r="AW52" s="357">
        <v>36</v>
      </c>
      <c r="AX52" s="357">
        <v>44</v>
      </c>
      <c r="AY52" s="357">
        <v>34</v>
      </c>
      <c r="AZ52" s="357">
        <v>46</v>
      </c>
      <c r="BA52" s="357">
        <v>38</v>
      </c>
    </row>
    <row r="53" spans="1:53">
      <c r="A53" s="261"/>
      <c r="B53" s="643"/>
      <c r="C53" s="271" t="s">
        <v>149</v>
      </c>
      <c r="D53" s="285" t="s">
        <v>148</v>
      </c>
      <c r="E53" s="285" t="s">
        <v>150</v>
      </c>
      <c r="F53" s="285" t="s">
        <v>148</v>
      </c>
      <c r="G53" s="285" t="s">
        <v>150</v>
      </c>
      <c r="H53" s="285" t="s">
        <v>148</v>
      </c>
      <c r="I53" s="285" t="s">
        <v>150</v>
      </c>
      <c r="J53" s="285" t="s">
        <v>148</v>
      </c>
      <c r="K53" s="285" t="s">
        <v>150</v>
      </c>
      <c r="L53" s="285" t="s">
        <v>148</v>
      </c>
      <c r="M53" s="285" t="s">
        <v>150</v>
      </c>
      <c r="N53" s="285" t="s">
        <v>148</v>
      </c>
      <c r="O53" s="285" t="s">
        <v>150</v>
      </c>
      <c r="P53" s="285" t="s">
        <v>148</v>
      </c>
      <c r="Q53" s="285" t="s">
        <v>150</v>
      </c>
      <c r="R53" s="285" t="s">
        <v>148</v>
      </c>
      <c r="S53" s="285" t="s">
        <v>150</v>
      </c>
      <c r="T53" s="285" t="s">
        <v>148</v>
      </c>
      <c r="U53" s="285" t="s">
        <v>150</v>
      </c>
      <c r="V53" s="285" t="s">
        <v>148</v>
      </c>
      <c r="W53" s="285" t="s">
        <v>150</v>
      </c>
      <c r="X53" s="289">
        <f>SUM(X48:X52)</f>
        <v>160</v>
      </c>
      <c r="Y53" s="397"/>
      <c r="Z53" s="279"/>
      <c r="AA53" s="279"/>
      <c r="AB53" s="262"/>
      <c r="AC53" s="263"/>
      <c r="AD53" s="263"/>
      <c r="AE53" s="263"/>
      <c r="AF53" s="262"/>
      <c r="AG53" s="263"/>
      <c r="AI53" s="263"/>
      <c r="AJ53" s="263"/>
      <c r="AK53" s="263"/>
      <c r="AM53" s="263"/>
      <c r="AN53" s="263"/>
      <c r="AO53" s="263"/>
      <c r="AP53" s="263"/>
      <c r="AQ53" s="263"/>
      <c r="AR53" s="263"/>
      <c r="AS53" s="263"/>
      <c r="AT53" s="263"/>
      <c r="AU53" s="263"/>
      <c r="AV53" s="263"/>
    </row>
    <row r="54" spans="1:53">
      <c r="A54" s="261"/>
      <c r="B54" s="643"/>
      <c r="C54" s="271" t="s">
        <v>151</v>
      </c>
      <c r="D54" s="285">
        <f t="shared" ref="D54:E54" si="166">SUM(D48:D52)</f>
        <v>7</v>
      </c>
      <c r="E54" s="285">
        <f t="shared" si="166"/>
        <v>9</v>
      </c>
      <c r="F54" s="285">
        <f t="shared" ref="F54:G54" si="167">SUM(F48:F52)</f>
        <v>8</v>
      </c>
      <c r="G54" s="285">
        <f t="shared" si="167"/>
        <v>5</v>
      </c>
      <c r="H54" s="285">
        <f t="shared" ref="H54:I54" si="168">SUM(H48:H52)</f>
        <v>5</v>
      </c>
      <c r="I54" s="285">
        <f t="shared" si="168"/>
        <v>7</v>
      </c>
      <c r="J54" s="285">
        <f t="shared" ref="J54:K54" si="169">SUM(J48:J52)</f>
        <v>9</v>
      </c>
      <c r="K54" s="285">
        <f t="shared" si="169"/>
        <v>8</v>
      </c>
      <c r="L54" s="285">
        <f t="shared" ref="L54:M54" si="170">SUM(L48:L52)</f>
        <v>6</v>
      </c>
      <c r="M54" s="285">
        <f t="shared" si="170"/>
        <v>9</v>
      </c>
      <c r="N54" s="285">
        <f t="shared" ref="N54:O54" si="171">SUM(N48:N52)</f>
        <v>6</v>
      </c>
      <c r="O54" s="285">
        <f t="shared" si="171"/>
        <v>9</v>
      </c>
      <c r="P54" s="285">
        <f t="shared" ref="P54:Q54" si="172">SUM(P48:P52)</f>
        <v>9</v>
      </c>
      <c r="Q54" s="285">
        <f t="shared" si="172"/>
        <v>9</v>
      </c>
      <c r="R54" s="285">
        <f t="shared" ref="R54:S54" si="173">SUM(R48:R52)</f>
        <v>7</v>
      </c>
      <c r="S54" s="285">
        <f t="shared" si="173"/>
        <v>8</v>
      </c>
      <c r="T54" s="285">
        <f t="shared" ref="T54:U54" si="174">SUM(T48:T52)</f>
        <v>9</v>
      </c>
      <c r="U54" s="285">
        <f t="shared" si="174"/>
        <v>10</v>
      </c>
      <c r="V54" s="285">
        <f t="shared" ref="V54:W54" si="175">SUM(V48:V52)</f>
        <v>10</v>
      </c>
      <c r="W54" s="285">
        <f t="shared" si="175"/>
        <v>10</v>
      </c>
      <c r="Y54" s="397"/>
      <c r="Z54" s="279"/>
      <c r="AA54" s="279"/>
      <c r="AB54" s="262"/>
      <c r="AC54" s="263"/>
      <c r="AD54" s="263"/>
      <c r="AE54" s="263"/>
      <c r="AF54" s="262"/>
      <c r="AG54" s="263"/>
      <c r="AI54" s="263"/>
      <c r="AJ54" s="263"/>
      <c r="AK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</row>
    <row r="55" spans="1:53">
      <c r="A55" s="261"/>
      <c r="B55" s="643"/>
      <c r="C55" s="271" t="s">
        <v>104</v>
      </c>
      <c r="D55" s="285" t="str">
        <f t="shared" ref="D55:I55" si="176">IF(D54&gt;6,"W",IF(D54=6,"D", IF(D54&lt;6,"L")))</f>
        <v>W</v>
      </c>
      <c r="E55" s="285" t="str">
        <f t="shared" si="176"/>
        <v>W</v>
      </c>
      <c r="F55" s="285" t="str">
        <f t="shared" si="176"/>
        <v>W</v>
      </c>
      <c r="G55" s="285" t="str">
        <f t="shared" si="176"/>
        <v>L</v>
      </c>
      <c r="H55" s="285" t="str">
        <f t="shared" si="176"/>
        <v>L</v>
      </c>
      <c r="I55" s="285" t="str">
        <f t="shared" si="176"/>
        <v>W</v>
      </c>
      <c r="J55" s="285" t="str">
        <f t="shared" ref="J55:K55" si="177">IF(J54&gt;6,"W",IF(J54=6,"D", IF(J54&lt;6,"L")))</f>
        <v>W</v>
      </c>
      <c r="K55" s="285" t="str">
        <f t="shared" si="177"/>
        <v>W</v>
      </c>
      <c r="L55" s="285" t="str">
        <f t="shared" ref="L55:M55" si="178">IF(L54&gt;6,"W",IF(L54=6,"D", IF(L54&lt;6,"L")))</f>
        <v>D</v>
      </c>
      <c r="M55" s="285" t="str">
        <f t="shared" si="178"/>
        <v>W</v>
      </c>
      <c r="N55" s="285" t="str">
        <f t="shared" ref="N55:O55" si="179">IF(N54&gt;6,"W",IF(N54=6,"D", IF(N54&lt;6,"L")))</f>
        <v>D</v>
      </c>
      <c r="O55" s="285" t="str">
        <f t="shared" si="179"/>
        <v>W</v>
      </c>
      <c r="P55" s="285" t="str">
        <f t="shared" ref="P55:Q55" si="180">IF(P54&gt;6,"W",IF(P54=6,"D", IF(P54&lt;6,"L")))</f>
        <v>W</v>
      </c>
      <c r="Q55" s="285" t="str">
        <f t="shared" si="180"/>
        <v>W</v>
      </c>
      <c r="R55" s="285" t="str">
        <f t="shared" ref="R55:S55" si="181">IF(R54&gt;6,"W",IF(R54=6,"D", IF(R54&lt;6,"L")))</f>
        <v>W</v>
      </c>
      <c r="S55" s="285" t="str">
        <f t="shared" si="181"/>
        <v>W</v>
      </c>
      <c r="T55" s="285" t="str">
        <f t="shared" ref="T55:U55" si="182">IF(T54&gt;6,"W",IF(T54=6,"D", IF(T54&lt;6,"L")))</f>
        <v>W</v>
      </c>
      <c r="U55" s="285" t="str">
        <f t="shared" si="182"/>
        <v>W</v>
      </c>
      <c r="V55" s="285" t="str">
        <f t="shared" ref="V55:W55" si="183">IF(V54&gt;6,"W",IF(V54=6,"D", IF(V54&lt;6,"L")))</f>
        <v>W</v>
      </c>
      <c r="W55" s="285" t="str">
        <f t="shared" si="183"/>
        <v>W</v>
      </c>
      <c r="X55" s="265"/>
      <c r="Y55" s="397"/>
      <c r="AI55" s="261"/>
      <c r="AJ55" s="261"/>
      <c r="AK55" s="261"/>
      <c r="AM55" s="261"/>
      <c r="AN55" s="261"/>
      <c r="AO55" s="261"/>
      <c r="AP55" s="261"/>
    </row>
    <row r="56" spans="1:53">
      <c r="A56" s="261"/>
      <c r="B56" s="644"/>
      <c r="C56" s="271" t="s">
        <v>105</v>
      </c>
      <c r="D56" s="285">
        <v>2</v>
      </c>
      <c r="E56" s="285">
        <v>1</v>
      </c>
      <c r="F56" s="285">
        <v>1</v>
      </c>
      <c r="G56" s="285">
        <v>2</v>
      </c>
      <c r="H56" s="285">
        <v>2</v>
      </c>
      <c r="I56" s="285">
        <v>2</v>
      </c>
      <c r="J56" s="285">
        <v>2</v>
      </c>
      <c r="K56" s="285">
        <v>2</v>
      </c>
      <c r="L56" s="285">
        <v>2</v>
      </c>
      <c r="M56" s="285">
        <v>2</v>
      </c>
      <c r="N56" s="285">
        <v>2</v>
      </c>
      <c r="O56" s="285">
        <v>2</v>
      </c>
      <c r="P56" s="285">
        <v>2</v>
      </c>
      <c r="Q56" s="285">
        <v>1</v>
      </c>
      <c r="R56" s="285">
        <v>1</v>
      </c>
      <c r="S56" s="285">
        <v>1</v>
      </c>
      <c r="T56" s="285">
        <v>1</v>
      </c>
      <c r="U56" s="285">
        <v>1</v>
      </c>
      <c r="V56" s="285">
        <v>1</v>
      </c>
      <c r="W56" s="285">
        <v>1</v>
      </c>
      <c r="X56" s="265"/>
      <c r="AI56" s="261"/>
      <c r="AJ56" s="261"/>
      <c r="AK56" s="261"/>
      <c r="AM56" s="261"/>
      <c r="AN56" s="261"/>
      <c r="AO56" s="261"/>
      <c r="AP56" s="261"/>
    </row>
    <row r="58" spans="1:53" ht="12.75" customHeight="1">
      <c r="A58" s="261"/>
      <c r="B58" s="642" t="s">
        <v>133</v>
      </c>
      <c r="C58" s="273" t="s">
        <v>77</v>
      </c>
      <c r="D58" s="270">
        <v>3</v>
      </c>
      <c r="E58" s="270">
        <v>1</v>
      </c>
      <c r="F58" s="270">
        <v>2</v>
      </c>
      <c r="G58" s="270">
        <v>2</v>
      </c>
      <c r="H58" s="270">
        <v>2</v>
      </c>
      <c r="I58" s="270">
        <v>3</v>
      </c>
      <c r="J58" s="270">
        <v>3</v>
      </c>
      <c r="K58" s="270">
        <v>2</v>
      </c>
      <c r="L58" s="270">
        <v>3</v>
      </c>
      <c r="M58" s="270">
        <v>2</v>
      </c>
      <c r="N58" s="270">
        <v>2</v>
      </c>
      <c r="O58" s="270">
        <v>2</v>
      </c>
      <c r="P58" s="270">
        <v>3</v>
      </c>
      <c r="Q58" s="270">
        <v>2</v>
      </c>
      <c r="R58" s="270">
        <v>2</v>
      </c>
      <c r="S58" s="270">
        <v>0</v>
      </c>
      <c r="T58" s="584">
        <v>1</v>
      </c>
      <c r="U58" s="270">
        <v>1</v>
      </c>
      <c r="V58" s="270">
        <v>3</v>
      </c>
      <c r="W58" s="270">
        <v>1</v>
      </c>
      <c r="X58" s="281">
        <f t="shared" ref="X58:X59" si="184">SUM(D58:W58)</f>
        <v>40</v>
      </c>
      <c r="Y58" s="281">
        <f t="shared" ref="Y58:Y59" si="185">COUNTA(D58:W58)</f>
        <v>20</v>
      </c>
      <c r="Z58" s="284">
        <f t="shared" ref="Z58:Z59" si="186">(X58/(Y58*3))</f>
        <v>0.66666666666666663</v>
      </c>
      <c r="AA58" s="284">
        <f>Y58/'T &amp; C ROOFING PREM'!$D$8</f>
        <v>1</v>
      </c>
      <c r="AC58" s="286">
        <f t="shared" ref="AC58:AC59" si="187">COUNTIF(D58:W58,3)</f>
        <v>6</v>
      </c>
      <c r="AD58" s="286">
        <f t="shared" ref="AD58:AD59" si="188">COUNTIF(D58:W58,2)</f>
        <v>9</v>
      </c>
      <c r="AE58" s="286">
        <f t="shared" ref="AE58:AE59" si="189">COUNTIF(D58:W58,1)+COUNTIF(D58:W58,0)</f>
        <v>5</v>
      </c>
      <c r="AF58" s="264"/>
      <c r="AG58" s="286">
        <v>0</v>
      </c>
      <c r="AI58" s="371">
        <v>109</v>
      </c>
      <c r="AJ58" s="371" t="s">
        <v>180</v>
      </c>
      <c r="AK58" s="357">
        <v>50</v>
      </c>
      <c r="AM58" s="357">
        <v>45</v>
      </c>
      <c r="AN58" s="357">
        <v>50</v>
      </c>
      <c r="AO58" s="357">
        <v>55</v>
      </c>
      <c r="AP58" s="357">
        <v>57</v>
      </c>
      <c r="AQ58" s="357">
        <v>38</v>
      </c>
      <c r="AR58" s="357">
        <v>33</v>
      </c>
      <c r="AS58" s="357">
        <v>6</v>
      </c>
      <c r="AT58" s="357">
        <v>45</v>
      </c>
      <c r="AU58" s="357">
        <v>37</v>
      </c>
      <c r="AV58" s="357">
        <v>43</v>
      </c>
      <c r="AW58" s="357">
        <v>44</v>
      </c>
      <c r="AX58" s="357">
        <v>43</v>
      </c>
      <c r="AY58" s="357">
        <v>40</v>
      </c>
      <c r="AZ58" s="357">
        <v>39</v>
      </c>
      <c r="BA58" s="357">
        <v>47</v>
      </c>
    </row>
    <row r="59" spans="1:53">
      <c r="A59" s="261"/>
      <c r="B59" s="643"/>
      <c r="C59" s="272" t="s">
        <v>78</v>
      </c>
      <c r="D59" s="270">
        <v>1</v>
      </c>
      <c r="E59" s="270">
        <v>1</v>
      </c>
      <c r="F59" s="270">
        <v>1</v>
      </c>
      <c r="G59" s="270">
        <v>2</v>
      </c>
      <c r="H59" s="270">
        <v>0</v>
      </c>
      <c r="I59" s="270">
        <v>3</v>
      </c>
      <c r="J59" s="270">
        <v>2</v>
      </c>
      <c r="K59" s="270">
        <v>1</v>
      </c>
      <c r="L59" s="270">
        <v>3</v>
      </c>
      <c r="M59" s="270">
        <v>0</v>
      </c>
      <c r="N59" s="270">
        <v>2</v>
      </c>
      <c r="O59" s="270">
        <v>3</v>
      </c>
      <c r="P59" s="270">
        <v>3</v>
      </c>
      <c r="Q59" s="270">
        <v>1</v>
      </c>
      <c r="R59" s="270">
        <v>2</v>
      </c>
      <c r="S59" s="270">
        <v>2</v>
      </c>
      <c r="T59" s="584">
        <v>2</v>
      </c>
      <c r="U59" s="270">
        <v>3</v>
      </c>
      <c r="V59" s="270">
        <v>1</v>
      </c>
      <c r="W59" s="270">
        <v>0</v>
      </c>
      <c r="X59" s="281">
        <f t="shared" si="184"/>
        <v>33</v>
      </c>
      <c r="Y59" s="281">
        <f t="shared" si="185"/>
        <v>20</v>
      </c>
      <c r="Z59" s="284">
        <f t="shared" si="186"/>
        <v>0.55000000000000004</v>
      </c>
      <c r="AA59" s="284">
        <f>Y59/'T &amp; C ROOFING PREM'!$D$8</f>
        <v>1</v>
      </c>
      <c r="AC59" s="286">
        <f t="shared" si="187"/>
        <v>5</v>
      </c>
      <c r="AD59" s="286">
        <f t="shared" si="188"/>
        <v>6</v>
      </c>
      <c r="AE59" s="286">
        <f t="shared" si="189"/>
        <v>9</v>
      </c>
      <c r="AG59" s="286">
        <v>0</v>
      </c>
      <c r="AI59" s="371">
        <v>67</v>
      </c>
      <c r="AJ59" s="371" t="s">
        <v>159</v>
      </c>
      <c r="AK59" s="357">
        <v>36</v>
      </c>
      <c r="AM59" s="371"/>
      <c r="AN59" s="355">
        <v>16</v>
      </c>
      <c r="AO59" s="371"/>
      <c r="AP59" s="371"/>
      <c r="AQ59" s="371"/>
      <c r="AR59" s="371"/>
      <c r="AS59" s="357">
        <v>27</v>
      </c>
      <c r="AT59" s="357">
        <v>19</v>
      </c>
      <c r="AU59" s="357">
        <v>26</v>
      </c>
      <c r="AV59" s="357">
        <v>33</v>
      </c>
      <c r="AW59" s="357">
        <v>20</v>
      </c>
      <c r="AX59" s="357">
        <v>35</v>
      </c>
      <c r="AY59" s="357">
        <v>36</v>
      </c>
      <c r="AZ59" s="357">
        <v>31</v>
      </c>
      <c r="BA59" s="357">
        <v>34</v>
      </c>
    </row>
    <row r="60" spans="1:53">
      <c r="A60" s="261"/>
      <c r="B60" s="643"/>
      <c r="C60" s="272" t="s">
        <v>56</v>
      </c>
      <c r="D60" s="270">
        <v>2</v>
      </c>
      <c r="E60" s="270">
        <v>3</v>
      </c>
      <c r="F60" s="270">
        <v>2</v>
      </c>
      <c r="G60" s="270">
        <v>3</v>
      </c>
      <c r="H60" s="270">
        <v>2</v>
      </c>
      <c r="I60" s="270">
        <v>0</v>
      </c>
      <c r="J60" s="270">
        <v>2</v>
      </c>
      <c r="K60" s="270">
        <v>3</v>
      </c>
      <c r="L60" s="270">
        <v>2</v>
      </c>
      <c r="M60" s="270">
        <v>1</v>
      </c>
      <c r="N60" s="270">
        <v>2</v>
      </c>
      <c r="O60" s="270">
        <v>1</v>
      </c>
      <c r="P60" s="270">
        <v>3</v>
      </c>
      <c r="Q60" s="270">
        <v>2</v>
      </c>
      <c r="R60" s="270">
        <v>0</v>
      </c>
      <c r="S60" s="270">
        <v>0</v>
      </c>
      <c r="T60" s="584">
        <v>3</v>
      </c>
      <c r="U60" s="270">
        <v>2</v>
      </c>
      <c r="V60" s="270">
        <v>3</v>
      </c>
      <c r="W60" s="270">
        <v>0</v>
      </c>
      <c r="X60" s="281">
        <f t="shared" ref="X60" si="190">SUM(D60:W60)</f>
        <v>36</v>
      </c>
      <c r="Y60" s="281">
        <f t="shared" ref="Y60:Y62" si="191">COUNTA(D60:W60)</f>
        <v>20</v>
      </c>
      <c r="Z60" s="284">
        <f t="shared" ref="Z60:Z62" si="192">(X60/(Y60*3))</f>
        <v>0.6</v>
      </c>
      <c r="AA60" s="284">
        <f>Y60/'T &amp; C ROOFING PREM'!$D$8</f>
        <v>1</v>
      </c>
      <c r="AB60" s="264"/>
      <c r="AC60" s="286">
        <f t="shared" ref="AC60:AC62" si="193">COUNTIF(D60:W60,3)</f>
        <v>6</v>
      </c>
      <c r="AD60" s="286">
        <f t="shared" ref="AD60:AD62" si="194">COUNTIF(D60:W60,2)</f>
        <v>8</v>
      </c>
      <c r="AE60" s="286">
        <f t="shared" ref="AE60:AE62" si="195">COUNTIF(D60:W60,1)+COUNTIF(D60:W60,0)</f>
        <v>6</v>
      </c>
      <c r="AF60" s="264"/>
      <c r="AG60" s="286">
        <v>0</v>
      </c>
      <c r="AI60" s="371" t="s">
        <v>139</v>
      </c>
      <c r="AJ60" s="371" t="s">
        <v>138</v>
      </c>
      <c r="AK60" s="357">
        <v>47</v>
      </c>
      <c r="AM60" s="357">
        <v>44</v>
      </c>
      <c r="AN60" s="357">
        <v>41</v>
      </c>
      <c r="AO60" s="357">
        <v>28</v>
      </c>
      <c r="AP60" s="357">
        <v>49</v>
      </c>
      <c r="AQ60" s="357">
        <v>45</v>
      </c>
      <c r="AR60" s="357">
        <v>45</v>
      </c>
      <c r="AS60" s="357">
        <v>45</v>
      </c>
      <c r="AT60" s="357">
        <v>44</v>
      </c>
      <c r="AU60" s="357">
        <v>47</v>
      </c>
      <c r="AV60" s="357">
        <v>42</v>
      </c>
      <c r="AW60" s="357">
        <v>53</v>
      </c>
      <c r="AX60" s="357">
        <v>46</v>
      </c>
      <c r="AY60" s="357">
        <v>44</v>
      </c>
      <c r="AZ60" s="357">
        <v>43</v>
      </c>
      <c r="BA60" s="357">
        <v>41</v>
      </c>
    </row>
    <row r="61" spans="1:53">
      <c r="A61" s="261"/>
      <c r="B61" s="643"/>
      <c r="C61" s="401" t="s">
        <v>230</v>
      </c>
      <c r="D61" s="270"/>
      <c r="E61" s="270">
        <v>1</v>
      </c>
      <c r="F61" s="270"/>
      <c r="G61" s="270"/>
      <c r="H61" s="270"/>
      <c r="I61" s="270"/>
      <c r="J61" s="270"/>
      <c r="K61" s="270"/>
      <c r="L61" s="270"/>
      <c r="M61" s="270"/>
      <c r="N61" s="270"/>
      <c r="O61" s="270"/>
      <c r="P61" s="270"/>
      <c r="Q61" s="270"/>
      <c r="R61" s="270"/>
      <c r="S61" s="270"/>
      <c r="T61" s="584"/>
      <c r="U61" s="270"/>
      <c r="V61" s="270"/>
      <c r="W61" s="270"/>
      <c r="X61" s="281">
        <f t="shared" ref="X61" si="196">SUM(D61:W61)</f>
        <v>1</v>
      </c>
      <c r="Y61" s="281">
        <f t="shared" si="191"/>
        <v>1</v>
      </c>
      <c r="Z61" s="284">
        <f t="shared" si="192"/>
        <v>0.33333333333333331</v>
      </c>
      <c r="AA61" s="284">
        <f>Y61/'T &amp; C ROOFING PREM'!$D$5</f>
        <v>0.05</v>
      </c>
      <c r="AC61" s="286">
        <f t="shared" si="193"/>
        <v>0</v>
      </c>
      <c r="AD61" s="286">
        <f t="shared" si="194"/>
        <v>0</v>
      </c>
      <c r="AE61" s="286">
        <f t="shared" si="195"/>
        <v>1</v>
      </c>
      <c r="AG61" s="286"/>
      <c r="AI61" s="371"/>
      <c r="AJ61" s="371"/>
      <c r="AK61" s="371"/>
      <c r="AM61" s="371"/>
      <c r="AN61" s="371"/>
      <c r="AO61" s="371"/>
      <c r="AP61" s="371"/>
      <c r="AQ61" s="371"/>
      <c r="AR61" s="371"/>
      <c r="AS61" s="371"/>
      <c r="AT61" s="371"/>
      <c r="AU61" s="371"/>
      <c r="AV61" s="371"/>
      <c r="AW61" s="371"/>
      <c r="AX61" s="371"/>
      <c r="AY61" s="371"/>
      <c r="AZ61" s="371"/>
      <c r="BA61" s="371"/>
    </row>
    <row r="62" spans="1:53">
      <c r="A62" s="261"/>
      <c r="B62" s="643"/>
      <c r="C62" s="272" t="s">
        <v>59</v>
      </c>
      <c r="D62" s="270">
        <v>1</v>
      </c>
      <c r="E62" s="270"/>
      <c r="F62" s="270">
        <v>3</v>
      </c>
      <c r="G62" s="270">
        <v>3</v>
      </c>
      <c r="H62" s="270">
        <v>3</v>
      </c>
      <c r="I62" s="270">
        <v>1</v>
      </c>
      <c r="J62" s="270">
        <v>1</v>
      </c>
      <c r="K62" s="270">
        <v>1</v>
      </c>
      <c r="L62" s="270">
        <v>3</v>
      </c>
      <c r="M62" s="270">
        <v>0</v>
      </c>
      <c r="N62" s="270">
        <v>1</v>
      </c>
      <c r="O62" s="270">
        <v>2</v>
      </c>
      <c r="P62" s="270">
        <v>0</v>
      </c>
      <c r="Q62" s="270">
        <v>1</v>
      </c>
      <c r="R62" s="270">
        <v>1</v>
      </c>
      <c r="S62" s="270">
        <v>1</v>
      </c>
      <c r="T62" s="584">
        <v>1</v>
      </c>
      <c r="U62" s="270">
        <v>2</v>
      </c>
      <c r="V62" s="270">
        <v>2</v>
      </c>
      <c r="W62" s="270">
        <v>1</v>
      </c>
      <c r="X62" s="281">
        <f t="shared" ref="X62" si="197">SUM(D62:W62)</f>
        <v>28</v>
      </c>
      <c r="Y62" s="281">
        <f t="shared" si="191"/>
        <v>19</v>
      </c>
      <c r="Z62" s="284">
        <f t="shared" si="192"/>
        <v>0.49122807017543857</v>
      </c>
      <c r="AA62" s="284">
        <f>Y62/'T &amp; C ROOFING PREM'!$D$8</f>
        <v>0.95</v>
      </c>
      <c r="AC62" s="286">
        <f t="shared" si="193"/>
        <v>4</v>
      </c>
      <c r="AD62" s="286">
        <f t="shared" si="194"/>
        <v>3</v>
      </c>
      <c r="AE62" s="286">
        <f t="shared" si="195"/>
        <v>12</v>
      </c>
      <c r="AG62" s="286">
        <v>0</v>
      </c>
      <c r="AI62" s="371">
        <v>84</v>
      </c>
      <c r="AJ62" s="371" t="s">
        <v>191</v>
      </c>
      <c r="AK62" s="357">
        <v>40</v>
      </c>
      <c r="AM62" s="371"/>
      <c r="AN62" s="371"/>
      <c r="AO62" s="371"/>
      <c r="AP62" s="356">
        <v>10</v>
      </c>
      <c r="AQ62" s="356">
        <v>20</v>
      </c>
      <c r="AR62" s="355">
        <v>23</v>
      </c>
      <c r="AS62" s="357">
        <v>17</v>
      </c>
      <c r="AT62" s="357">
        <v>27</v>
      </c>
      <c r="AU62" s="357">
        <v>19</v>
      </c>
      <c r="AV62" s="356">
        <v>24</v>
      </c>
      <c r="AW62" s="357">
        <v>24</v>
      </c>
      <c r="AX62" s="357">
        <v>26</v>
      </c>
      <c r="AY62" s="357">
        <v>29</v>
      </c>
      <c r="AZ62" s="357">
        <v>40</v>
      </c>
      <c r="BA62" s="357">
        <v>37</v>
      </c>
    </row>
    <row r="63" spans="1:53">
      <c r="A63" s="261"/>
      <c r="B63" s="643"/>
      <c r="C63" s="271" t="s">
        <v>149</v>
      </c>
      <c r="D63" s="285" t="s">
        <v>150</v>
      </c>
      <c r="E63" s="285" t="s">
        <v>148</v>
      </c>
      <c r="F63" s="285" t="s">
        <v>150</v>
      </c>
      <c r="G63" s="285" t="s">
        <v>148</v>
      </c>
      <c r="H63" s="285" t="s">
        <v>150</v>
      </c>
      <c r="I63" s="285" t="s">
        <v>148</v>
      </c>
      <c r="J63" s="285" t="s">
        <v>150</v>
      </c>
      <c r="K63" s="285" t="s">
        <v>148</v>
      </c>
      <c r="L63" s="285" t="s">
        <v>150</v>
      </c>
      <c r="M63" s="285" t="s">
        <v>148</v>
      </c>
      <c r="N63" s="285" t="s">
        <v>150</v>
      </c>
      <c r="O63" s="285" t="s">
        <v>148</v>
      </c>
      <c r="P63" s="285" t="s">
        <v>150</v>
      </c>
      <c r="Q63" s="285" t="s">
        <v>148</v>
      </c>
      <c r="R63" s="285" t="s">
        <v>150</v>
      </c>
      <c r="S63" s="285" t="s">
        <v>148</v>
      </c>
      <c r="T63" s="285" t="s">
        <v>150</v>
      </c>
      <c r="U63" s="285" t="s">
        <v>148</v>
      </c>
      <c r="V63" s="285" t="s">
        <v>150</v>
      </c>
      <c r="W63" s="285" t="s">
        <v>148</v>
      </c>
      <c r="X63" s="289">
        <f>SUM(X58:X62)</f>
        <v>138</v>
      </c>
      <c r="Y63" s="397"/>
      <c r="Z63" s="279"/>
      <c r="AA63" s="279"/>
      <c r="AB63" s="262"/>
      <c r="AC63" s="263"/>
      <c r="AD63" s="263"/>
      <c r="AE63" s="263"/>
      <c r="AF63" s="262"/>
      <c r="AG63" s="263"/>
      <c r="AI63" s="263"/>
      <c r="AJ63" s="263"/>
      <c r="AK63" s="261"/>
      <c r="AM63" s="263"/>
      <c r="AN63" s="263"/>
      <c r="AO63" s="263"/>
      <c r="AP63" s="263"/>
      <c r="AQ63" s="263"/>
      <c r="AR63" s="263"/>
      <c r="AS63" s="263"/>
      <c r="AT63" s="263"/>
      <c r="AU63" s="263"/>
      <c r="AV63" s="263"/>
    </row>
    <row r="64" spans="1:53">
      <c r="A64" s="261"/>
      <c r="B64" s="643"/>
      <c r="C64" s="271" t="s">
        <v>151</v>
      </c>
      <c r="D64" s="285">
        <f t="shared" ref="D64:E64" si="198">SUM(D58:D62)</f>
        <v>7</v>
      </c>
      <c r="E64" s="285">
        <f t="shared" si="198"/>
        <v>6</v>
      </c>
      <c r="F64" s="285">
        <f t="shared" ref="F64:G64" si="199">SUM(F58:F62)</f>
        <v>8</v>
      </c>
      <c r="G64" s="285">
        <f t="shared" si="199"/>
        <v>10</v>
      </c>
      <c r="H64" s="285">
        <f t="shared" ref="H64:I64" si="200">SUM(H58:H62)</f>
        <v>7</v>
      </c>
      <c r="I64" s="285">
        <f t="shared" si="200"/>
        <v>7</v>
      </c>
      <c r="J64" s="285">
        <f t="shared" ref="J64:K64" si="201">SUM(J58:J62)</f>
        <v>8</v>
      </c>
      <c r="K64" s="285">
        <f t="shared" si="201"/>
        <v>7</v>
      </c>
      <c r="L64" s="285">
        <f t="shared" ref="L64:M64" si="202">SUM(L58:L62)</f>
        <v>11</v>
      </c>
      <c r="M64" s="285">
        <f t="shared" si="202"/>
        <v>3</v>
      </c>
      <c r="N64" s="285">
        <f t="shared" ref="N64:O64" si="203">SUM(N58:N62)</f>
        <v>7</v>
      </c>
      <c r="O64" s="285">
        <f t="shared" si="203"/>
        <v>8</v>
      </c>
      <c r="P64" s="285">
        <f t="shared" ref="P64:Q64" si="204">SUM(P58:P62)</f>
        <v>9</v>
      </c>
      <c r="Q64" s="285">
        <f t="shared" si="204"/>
        <v>6</v>
      </c>
      <c r="R64" s="285">
        <f t="shared" ref="R64:S64" si="205">SUM(R58:R62)</f>
        <v>5</v>
      </c>
      <c r="S64" s="285">
        <f t="shared" si="205"/>
        <v>3</v>
      </c>
      <c r="T64" s="285">
        <f t="shared" ref="T64:U64" si="206">SUM(T58:T62)</f>
        <v>7</v>
      </c>
      <c r="U64" s="285">
        <f t="shared" si="206"/>
        <v>8</v>
      </c>
      <c r="V64" s="285">
        <f t="shared" ref="V64:W64" si="207">SUM(V58:V62)</f>
        <v>9</v>
      </c>
      <c r="W64" s="285">
        <f t="shared" si="207"/>
        <v>2</v>
      </c>
      <c r="Y64" s="397"/>
      <c r="Z64" s="279"/>
      <c r="AA64" s="279"/>
      <c r="AB64" s="262"/>
      <c r="AC64" s="263"/>
      <c r="AD64" s="263"/>
      <c r="AE64" s="263"/>
      <c r="AF64" s="262"/>
      <c r="AG64" s="263"/>
      <c r="AI64" s="263"/>
      <c r="AJ64" s="263"/>
      <c r="AK64" s="261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</row>
    <row r="65" spans="1:37">
      <c r="A65" s="261"/>
      <c r="B65" s="643"/>
      <c r="C65" s="271" t="s">
        <v>104</v>
      </c>
      <c r="D65" s="285" t="str">
        <f t="shared" ref="D65:I65" si="208">IF(D64&gt;6,"W",IF(D64=6,"D", IF(D64&lt;6,"L")))</f>
        <v>W</v>
      </c>
      <c r="E65" s="285" t="str">
        <f t="shared" si="208"/>
        <v>D</v>
      </c>
      <c r="F65" s="285" t="str">
        <f t="shared" si="208"/>
        <v>W</v>
      </c>
      <c r="G65" s="285" t="str">
        <f t="shared" si="208"/>
        <v>W</v>
      </c>
      <c r="H65" s="285" t="str">
        <f t="shared" si="208"/>
        <v>W</v>
      </c>
      <c r="I65" s="285" t="str">
        <f t="shared" si="208"/>
        <v>W</v>
      </c>
      <c r="J65" s="285" t="str">
        <f t="shared" ref="J65:K65" si="209">IF(J64&gt;6,"W",IF(J64=6,"D", IF(J64&lt;6,"L")))</f>
        <v>W</v>
      </c>
      <c r="K65" s="285" t="str">
        <f t="shared" si="209"/>
        <v>W</v>
      </c>
      <c r="L65" s="285" t="str">
        <f t="shared" ref="L65:M65" si="210">IF(L64&gt;6,"W",IF(L64=6,"D", IF(L64&lt;6,"L")))</f>
        <v>W</v>
      </c>
      <c r="M65" s="285" t="str">
        <f t="shared" si="210"/>
        <v>L</v>
      </c>
      <c r="N65" s="285" t="str">
        <f t="shared" ref="N65:O65" si="211">IF(N64&gt;6,"W",IF(N64=6,"D", IF(N64&lt;6,"L")))</f>
        <v>W</v>
      </c>
      <c r="O65" s="285" t="str">
        <f t="shared" si="211"/>
        <v>W</v>
      </c>
      <c r="P65" s="285" t="str">
        <f t="shared" ref="P65:Q65" si="212">IF(P64&gt;6,"W",IF(P64=6,"D", IF(P64&lt;6,"L")))</f>
        <v>W</v>
      </c>
      <c r="Q65" s="285" t="str">
        <f t="shared" si="212"/>
        <v>D</v>
      </c>
      <c r="R65" s="285" t="str">
        <f t="shared" ref="R65:S65" si="213">IF(R64&gt;6,"W",IF(R64=6,"D", IF(R64&lt;6,"L")))</f>
        <v>L</v>
      </c>
      <c r="S65" s="285" t="str">
        <f t="shared" si="213"/>
        <v>L</v>
      </c>
      <c r="T65" s="285" t="str">
        <f t="shared" ref="T65:U65" si="214">IF(T64&gt;6,"W",IF(T64=6,"D", IF(T64&lt;6,"L")))</f>
        <v>W</v>
      </c>
      <c r="U65" s="285" t="str">
        <f t="shared" si="214"/>
        <v>W</v>
      </c>
      <c r="V65" s="285" t="str">
        <f t="shared" ref="V65:W65" si="215">IF(V64&gt;6,"W",IF(V64=6,"D", IF(V64&lt;6,"L")))</f>
        <v>W</v>
      </c>
      <c r="W65" s="285" t="str">
        <f t="shared" si="215"/>
        <v>L</v>
      </c>
      <c r="X65" s="265"/>
      <c r="Y65" s="397"/>
      <c r="Z65" s="279"/>
      <c r="AA65" s="279"/>
    </row>
    <row r="66" spans="1:37">
      <c r="A66" s="261"/>
      <c r="B66" s="644"/>
      <c r="C66" s="271" t="s">
        <v>105</v>
      </c>
      <c r="D66" s="285">
        <v>3</v>
      </c>
      <c r="E66" s="285">
        <v>2</v>
      </c>
      <c r="F66" s="285">
        <v>2</v>
      </c>
      <c r="G66" s="285">
        <v>1</v>
      </c>
      <c r="H66" s="285">
        <v>1</v>
      </c>
      <c r="I66" s="285">
        <v>1</v>
      </c>
      <c r="J66" s="285">
        <v>1</v>
      </c>
      <c r="K66" s="285">
        <v>1</v>
      </c>
      <c r="L66" s="285">
        <v>1</v>
      </c>
      <c r="M66" s="285">
        <v>1</v>
      </c>
      <c r="N66" s="285">
        <v>1</v>
      </c>
      <c r="O66" s="285">
        <v>1</v>
      </c>
      <c r="P66" s="285">
        <v>1</v>
      </c>
      <c r="Q66" s="285">
        <v>2</v>
      </c>
      <c r="R66" s="285">
        <v>2</v>
      </c>
      <c r="S66" s="285">
        <v>2</v>
      </c>
      <c r="T66" s="285">
        <v>2</v>
      </c>
      <c r="U66" s="285">
        <v>2</v>
      </c>
      <c r="V66" s="285">
        <v>2</v>
      </c>
      <c r="W66" s="285">
        <v>2</v>
      </c>
      <c r="X66" s="265"/>
      <c r="Y66" s="265"/>
      <c r="Z66" s="279"/>
      <c r="AA66" s="279"/>
      <c r="AK66" s="263"/>
    </row>
    <row r="67" spans="1:37">
      <c r="A67" s="261"/>
      <c r="B67" s="261"/>
      <c r="C67" s="268"/>
      <c r="D67" s="268"/>
      <c r="E67" s="268"/>
      <c r="F67" s="268"/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6"/>
      <c r="Y67" s="266"/>
      <c r="Z67" s="280"/>
      <c r="AA67" s="280"/>
      <c r="AC67" s="266"/>
      <c r="AD67" s="266"/>
      <c r="AE67" s="266"/>
      <c r="AK67" s="263"/>
    </row>
  </sheetData>
  <mergeCells count="12">
    <mergeCell ref="AM1:BA1"/>
    <mergeCell ref="AE1:AE2"/>
    <mergeCell ref="D1:W1"/>
    <mergeCell ref="AI1:AJ2"/>
    <mergeCell ref="B3:B13"/>
    <mergeCell ref="AD1:AD2"/>
    <mergeCell ref="B58:B66"/>
    <mergeCell ref="AC1:AC2"/>
    <mergeCell ref="B37:B46"/>
    <mergeCell ref="B15:B23"/>
    <mergeCell ref="B25:B35"/>
    <mergeCell ref="B48:B56"/>
  </mergeCells>
  <phoneticPr fontId="18" type="noConversion"/>
  <conditionalFormatting sqref="X48:X49 X58:X59 X51 X15:X19 X3:X9 X37:X40 X25:X31">
    <cfRule type="cellIs" dxfId="484" priority="324" operator="greaterThan">
      <formula>$AK3</formula>
    </cfRule>
  </conditionalFormatting>
  <conditionalFormatting sqref="X42">
    <cfRule type="cellIs" dxfId="483" priority="316" operator="greaterThan">
      <formula>$AK42</formula>
    </cfRule>
  </conditionalFormatting>
  <conditionalFormatting sqref="X41">
    <cfRule type="cellIs" dxfId="482" priority="294" operator="greaterThan">
      <formula>$AK41</formula>
    </cfRule>
  </conditionalFormatting>
  <conditionalFormatting sqref="X52">
    <cfRule type="cellIs" dxfId="481" priority="268" operator="greaterThan">
      <formula>$AK52</formula>
    </cfRule>
  </conditionalFormatting>
  <conditionalFormatting sqref="X60">
    <cfRule type="cellIs" dxfId="480" priority="192" operator="greaterThan">
      <formula>$AK60</formula>
    </cfRule>
  </conditionalFormatting>
  <conditionalFormatting sqref="AG7 AG9">
    <cfRule type="cellIs" dxfId="479" priority="160" operator="greaterThanOrEqual">
      <formula>10</formula>
    </cfRule>
  </conditionalFormatting>
  <conditionalFormatting sqref="AG48">
    <cfRule type="cellIs" dxfId="478" priority="157" operator="greaterThanOrEqual">
      <formula>10</formula>
    </cfRule>
  </conditionalFormatting>
  <conditionalFormatting sqref="X62">
    <cfRule type="cellIs" dxfId="477" priority="147" operator="greaterThan">
      <formula>$AK62</formula>
    </cfRule>
  </conditionalFormatting>
  <conditionalFormatting sqref="X61">
    <cfRule type="cellIs" dxfId="476" priority="141" operator="greaterThan">
      <formula>$AK61</formula>
    </cfRule>
  </conditionalFormatting>
  <conditionalFormatting sqref="AG61">
    <cfRule type="cellIs" dxfId="475" priority="131" operator="greaterThanOrEqual">
      <formula>10</formula>
    </cfRule>
  </conditionalFormatting>
  <conditionalFormatting sqref="X50">
    <cfRule type="cellIs" dxfId="474" priority="116" operator="greaterThan">
      <formula>$AK50</formula>
    </cfRule>
  </conditionalFormatting>
  <conditionalFormatting sqref="AG50">
    <cfRule type="cellIs" dxfId="473" priority="115" operator="greaterThanOrEqual">
      <formula>10</formula>
    </cfRule>
  </conditionalFormatting>
  <conditionalFormatting sqref="AG31">
    <cfRule type="cellIs" dxfId="472" priority="99" operator="greaterThanOrEqual">
      <formula>10</formula>
    </cfRule>
  </conditionalFormatting>
  <conditionalFormatting sqref="AG18">
    <cfRule type="cellIs" dxfId="471" priority="89" operator="greaterThanOrEqual">
      <formula>10</formula>
    </cfRule>
  </conditionalFormatting>
  <conditionalFormatting sqref="AG40">
    <cfRule type="cellIs" dxfId="470" priority="74" operator="greaterThanOrEqual">
      <formula>10</formula>
    </cfRule>
  </conditionalFormatting>
  <conditionalFormatting sqref="AG4">
    <cfRule type="cellIs" dxfId="469" priority="58" operator="greaterThanOrEqual">
      <formula>10</formula>
    </cfRule>
  </conditionalFormatting>
  <conditionalFormatting sqref="AG51:AG52">
    <cfRule type="cellIs" dxfId="468" priority="50" operator="greaterThanOrEqual">
      <formula>10</formula>
    </cfRule>
  </conditionalFormatting>
  <conditionalFormatting sqref="AG30">
    <cfRule type="cellIs" dxfId="467" priority="48" operator="greaterThanOrEqual">
      <formula>10</formula>
    </cfRule>
  </conditionalFormatting>
  <conditionalFormatting sqref="AG38">
    <cfRule type="cellIs" dxfId="466" priority="42" operator="greaterThanOrEqual">
      <formula>10</formula>
    </cfRule>
  </conditionalFormatting>
  <conditionalFormatting sqref="AG62">
    <cfRule type="cellIs" dxfId="465" priority="38" operator="greaterThanOrEqual">
      <formula>10</formula>
    </cfRule>
  </conditionalFormatting>
  <conditionalFormatting sqref="AG27">
    <cfRule type="cellIs" dxfId="464" priority="36" operator="greaterThanOrEqual">
      <formula>10</formula>
    </cfRule>
  </conditionalFormatting>
  <conditionalFormatting sqref="AG8">
    <cfRule type="cellIs" dxfId="463" priority="34" operator="greaterThanOrEqual">
      <formula>10</formula>
    </cfRule>
  </conditionalFormatting>
  <conditionalFormatting sqref="AG60">
    <cfRule type="cellIs" dxfId="462" priority="28" operator="greaterThanOrEqual">
      <formula>10</formula>
    </cfRule>
  </conditionalFormatting>
  <conditionalFormatting sqref="AG49">
    <cfRule type="cellIs" dxfId="461" priority="26" operator="greaterThanOrEqual">
      <formula>10</formula>
    </cfRule>
  </conditionalFormatting>
  <conditionalFormatting sqref="AG25:AG26">
    <cfRule type="cellIs" dxfId="460" priority="23" operator="greaterThanOrEqual">
      <formula>10</formula>
    </cfRule>
  </conditionalFormatting>
  <conditionalFormatting sqref="AG16">
    <cfRule type="cellIs" dxfId="459" priority="21" operator="greaterThanOrEqual">
      <formula>10</formula>
    </cfRule>
  </conditionalFormatting>
  <conditionalFormatting sqref="AG15">
    <cfRule type="cellIs" dxfId="458" priority="12" operator="greaterThanOrEqual">
      <formula>10</formula>
    </cfRule>
  </conditionalFormatting>
  <conditionalFormatting sqref="AG17">
    <cfRule type="cellIs" dxfId="457" priority="11" operator="greaterThanOrEqual">
      <formula>10</formula>
    </cfRule>
  </conditionalFormatting>
  <conditionalFormatting sqref="AG19">
    <cfRule type="cellIs" dxfId="456" priority="10" operator="greaterThanOrEqual">
      <formula>10</formula>
    </cfRule>
  </conditionalFormatting>
  <conditionalFormatting sqref="AG58">
    <cfRule type="cellIs" dxfId="455" priority="9" operator="greaterThanOrEqual">
      <formula>10</formula>
    </cfRule>
  </conditionalFormatting>
  <conditionalFormatting sqref="AG28">
    <cfRule type="cellIs" dxfId="454" priority="8" operator="greaterThanOrEqual">
      <formula>10</formula>
    </cfRule>
  </conditionalFormatting>
  <conditionalFormatting sqref="AG29">
    <cfRule type="cellIs" dxfId="453" priority="7" operator="greaterThanOrEqual">
      <formula>10</formula>
    </cfRule>
  </conditionalFormatting>
  <conditionalFormatting sqref="AG37">
    <cfRule type="cellIs" dxfId="452" priority="6" operator="greaterThanOrEqual">
      <formula>10</formula>
    </cfRule>
  </conditionalFormatting>
  <conditionalFormatting sqref="AG39">
    <cfRule type="cellIs" dxfId="451" priority="5" operator="greaterThanOrEqual">
      <formula>10</formula>
    </cfRule>
  </conditionalFormatting>
  <conditionalFormatting sqref="AG41:AG42">
    <cfRule type="cellIs" dxfId="450" priority="4" operator="greaterThanOrEqual">
      <formula>10</formula>
    </cfRule>
  </conditionalFormatting>
  <conditionalFormatting sqref="AG3">
    <cfRule type="cellIs" dxfId="449" priority="3" operator="greaterThanOrEqual">
      <formula>10</formula>
    </cfRule>
  </conditionalFormatting>
  <conditionalFormatting sqref="AG5:AG6">
    <cfRule type="cellIs" dxfId="448" priority="2" operator="greaterThanOrEqual">
      <formula>10</formula>
    </cfRule>
  </conditionalFormatting>
  <conditionalFormatting sqref="AG59">
    <cfRule type="cellIs" dxfId="447" priority="1" operator="greaterThanOrEqual">
      <formula>10</formula>
    </cfRule>
  </conditionalFormatting>
  <pageMargins left="0.75" right="0.75" top="1" bottom="1" header="0.5" footer="0.5"/>
  <pageSetup paperSize="9" scale="45" orientation="portrait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">
    <tabColor theme="4"/>
  </sheetPr>
  <dimension ref="A1:AF351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ColWidth="8.88671875" defaultRowHeight="13.2"/>
  <cols>
    <col min="1" max="1" width="2.6640625" customWidth="1"/>
    <col min="2" max="2" width="11.109375" customWidth="1"/>
    <col min="3" max="3" width="13.88671875" customWidth="1"/>
    <col min="4" max="7" width="3.6640625" customWidth="1"/>
    <col min="8" max="8" width="3.5546875" style="1" customWidth="1"/>
    <col min="9" max="14" width="3.5546875" customWidth="1"/>
    <col min="15" max="15" width="10.33203125" bestFit="1" customWidth="1"/>
    <col min="16" max="16" width="3.21875" customWidth="1"/>
    <col min="17" max="17" width="19.88671875" customWidth="1"/>
    <col min="18" max="18" width="10.6640625" bestFit="1" customWidth="1"/>
    <col min="19" max="19" width="12.5546875" bestFit="1" customWidth="1"/>
    <col min="20" max="20" width="14.5546875" bestFit="1" customWidth="1"/>
    <col min="21" max="21" width="2.6640625" customWidth="1"/>
    <col min="22" max="22" width="19.6640625" bestFit="1" customWidth="1"/>
    <col min="23" max="23" width="4.33203125" bestFit="1" customWidth="1"/>
    <col min="24" max="24" width="2.6640625" customWidth="1"/>
    <col min="25" max="25" width="18.6640625" bestFit="1" customWidth="1"/>
    <col min="26" max="26" width="2.6640625" customWidth="1"/>
    <col min="27" max="27" width="9" bestFit="1" customWidth="1"/>
    <col min="28" max="28" width="2.5546875" customWidth="1"/>
    <col min="29" max="29" width="10.33203125" bestFit="1" customWidth="1"/>
    <col min="30" max="30" width="12" customWidth="1"/>
  </cols>
  <sheetData>
    <row r="1" spans="1:32">
      <c r="B1" s="663" t="s">
        <v>372</v>
      </c>
      <c r="C1" s="664"/>
      <c r="D1" s="403"/>
      <c r="E1" s="667" t="s">
        <v>145</v>
      </c>
      <c r="F1" s="668"/>
      <c r="G1" s="668"/>
      <c r="H1" s="668"/>
      <c r="I1" s="669"/>
      <c r="J1" s="667" t="s">
        <v>146</v>
      </c>
      <c r="K1" s="668"/>
      <c r="L1" s="668"/>
      <c r="M1" s="668"/>
      <c r="N1" s="669"/>
      <c r="O1" s="670" t="s">
        <v>49</v>
      </c>
      <c r="Q1" s="662" t="s">
        <v>95</v>
      </c>
      <c r="R1" s="660"/>
      <c r="S1" s="660"/>
      <c r="T1" s="661"/>
      <c r="V1" s="662" t="s">
        <v>99</v>
      </c>
      <c r="W1" s="660"/>
      <c r="X1" s="660"/>
      <c r="Y1" s="660"/>
      <c r="Z1" s="660"/>
      <c r="AA1" s="660"/>
      <c r="AB1" s="660"/>
      <c r="AC1" s="661"/>
    </row>
    <row r="2" spans="1:32">
      <c r="B2" s="665"/>
      <c r="C2" s="666"/>
      <c r="D2" s="403" t="s">
        <v>111</v>
      </c>
      <c r="E2" s="403" t="s">
        <v>108</v>
      </c>
      <c r="F2" s="403" t="s">
        <v>109</v>
      </c>
      <c r="G2" s="403" t="s">
        <v>110</v>
      </c>
      <c r="H2" s="403" t="s">
        <v>147</v>
      </c>
      <c r="I2" s="403" t="s">
        <v>148</v>
      </c>
      <c r="J2" s="403" t="s">
        <v>108</v>
      </c>
      <c r="K2" s="403" t="s">
        <v>109</v>
      </c>
      <c r="L2" s="403" t="s">
        <v>110</v>
      </c>
      <c r="M2" s="403" t="s">
        <v>147</v>
      </c>
      <c r="N2" s="403" t="s">
        <v>148</v>
      </c>
      <c r="O2" s="671"/>
      <c r="P2" s="506" t="s">
        <v>132</v>
      </c>
      <c r="Q2" s="37" t="s">
        <v>96</v>
      </c>
      <c r="R2" s="38" t="s">
        <v>97</v>
      </c>
      <c r="S2" s="40" t="s">
        <v>3</v>
      </c>
      <c r="T2" s="41" t="s">
        <v>52</v>
      </c>
      <c r="V2" s="37" t="s">
        <v>96</v>
      </c>
      <c r="W2" s="42"/>
      <c r="X2" s="42"/>
      <c r="Y2" s="38" t="s">
        <v>4</v>
      </c>
      <c r="Z2" s="42"/>
      <c r="AA2" s="38" t="s">
        <v>5</v>
      </c>
      <c r="AB2" s="42"/>
      <c r="AC2" s="39" t="s">
        <v>6</v>
      </c>
    </row>
    <row r="3" spans="1:32" ht="13.8" thickBot="1">
      <c r="A3" s="241" t="s">
        <v>366</v>
      </c>
      <c r="B3" s="190" t="s">
        <v>234</v>
      </c>
      <c r="C3" s="191"/>
      <c r="D3" s="516">
        <f t="shared" ref="D3:D8" si="0">SUM(E3:G3)+SUM(J3:L3)</f>
        <v>20</v>
      </c>
      <c r="E3" s="516">
        <f>COUNTIFS('1ST STATS'!63:63,"H",'1ST STATS'!65:65,"W")</f>
        <v>7</v>
      </c>
      <c r="F3" s="516">
        <f>COUNTIFS('1ST STATS'!63:63,"H",'1ST STATS'!65:65,"D")</f>
        <v>2</v>
      </c>
      <c r="G3" s="516">
        <f>COUNTIFS('1ST STATS'!63:63,"H",'1ST STATS'!65:65,"L")</f>
        <v>1</v>
      </c>
      <c r="H3" s="516">
        <f ca="1">SUMIF('1ST STATS'!63:64,"H",'1ST STATS'!64:64)</f>
        <v>50</v>
      </c>
      <c r="I3" s="516">
        <f t="shared" ref="I3:I8" ca="1" si="1">(8*SUM(E3:G3))-H3</f>
        <v>30</v>
      </c>
      <c r="J3" s="516">
        <f>COUNTIFS('1ST STATS'!63:63,"A",'1ST STATS'!65:65,"W")</f>
        <v>7</v>
      </c>
      <c r="K3" s="516">
        <f>COUNTIFS('1ST STATS'!63:63,"A",'1ST STATS'!65:65,"D")</f>
        <v>1</v>
      </c>
      <c r="L3" s="516">
        <f>COUNTIFS('1ST STATS'!63:63,"A",'1ST STATS'!65:65,"L")</f>
        <v>2</v>
      </c>
      <c r="M3" s="516">
        <f ca="1">SUMIF('1ST STATS'!63:64,"A",'1ST STATS'!64:64)</f>
        <v>47</v>
      </c>
      <c r="N3" s="516">
        <f t="shared" ref="N3:N8" ca="1" si="2">(8*SUM(J3:L3))-M3</f>
        <v>33</v>
      </c>
      <c r="O3" s="516">
        <f t="shared" ref="O3:O8" ca="1" si="3">(E3*2)+F3+H3+(J3*2)+K3+M3</f>
        <v>128</v>
      </c>
      <c r="P3" s="506">
        <f ca="1">((20-D3)*10)+O3</f>
        <v>128</v>
      </c>
      <c r="Q3" s="43" t="s">
        <v>18</v>
      </c>
      <c r="R3" s="36">
        <f ca="1">SUMIF('1ST STATS'!C:X,Q3,'1ST STATS'!X:X)</f>
        <v>28</v>
      </c>
      <c r="S3" s="44">
        <f t="shared" ref="S3:S37" ca="1" si="4">(R3/(T3*2))</f>
        <v>0.7</v>
      </c>
      <c r="T3" s="45">
        <f ca="1">SUMIF('1ST STATS'!C:Y,Q3,'1ST STATS'!Y:Y)</f>
        <v>20</v>
      </c>
      <c r="V3" s="392" t="s">
        <v>93</v>
      </c>
      <c r="W3" s="596">
        <v>54</v>
      </c>
      <c r="X3" s="597"/>
      <c r="Y3" s="597" t="s">
        <v>302</v>
      </c>
      <c r="Z3" s="597"/>
      <c r="AA3" s="597" t="s">
        <v>243</v>
      </c>
      <c r="AB3" s="598"/>
      <c r="AC3" s="480">
        <v>45329</v>
      </c>
    </row>
    <row r="4" spans="1:32">
      <c r="A4" s="240"/>
      <c r="B4" s="184" t="s">
        <v>185</v>
      </c>
      <c r="C4" s="185"/>
      <c r="D4" s="186">
        <f t="shared" si="0"/>
        <v>20</v>
      </c>
      <c r="E4" s="186">
        <f>COUNTIFS('1ST STATS'!29:29,"H",'1ST STATS'!31:31,"W")</f>
        <v>8</v>
      </c>
      <c r="F4" s="186">
        <f>COUNTIFS('1ST STATS'!29:29,"H",'1ST STATS'!31:31,"D")</f>
        <v>1</v>
      </c>
      <c r="G4" s="186">
        <f>COUNTIFS('1ST STATS'!29:29,"H",'1ST STATS'!31:31,"L")</f>
        <v>1</v>
      </c>
      <c r="H4" s="186">
        <f ca="1">SUMIF('1ST STATS'!29:30,"H",'1ST STATS'!30:30)</f>
        <v>49</v>
      </c>
      <c r="I4" s="186">
        <f t="shared" ca="1" si="1"/>
        <v>31</v>
      </c>
      <c r="J4" s="186">
        <f>COUNTIFS('1ST STATS'!29:29,"A",'1ST STATS'!31:31,"W")</f>
        <v>6</v>
      </c>
      <c r="K4" s="186">
        <f>COUNTIFS('1ST STATS'!29:29,"A",'1ST STATS'!31:31,"D")</f>
        <v>1</v>
      </c>
      <c r="L4" s="186">
        <f>COUNTIFS('1ST STATS'!29:29,"A",'1ST STATS'!31:31,"L")</f>
        <v>3</v>
      </c>
      <c r="M4" s="186">
        <f ca="1">SUMIF('1ST STATS'!29:30,"A",'1ST STATS'!30:30)</f>
        <v>45</v>
      </c>
      <c r="N4" s="186">
        <f t="shared" ca="1" si="2"/>
        <v>35</v>
      </c>
      <c r="O4" s="186">
        <f t="shared" ca="1" si="3"/>
        <v>124</v>
      </c>
      <c r="P4" s="506">
        <f t="shared" ref="P4:P8" ca="1" si="5">((20-D4)*10)+O4</f>
        <v>124</v>
      </c>
      <c r="Q4" s="52" t="s">
        <v>160</v>
      </c>
      <c r="R4" s="36">
        <f ca="1">SUMIF('1ST STATS'!C:X,Q4,'1ST STATS'!X:X)</f>
        <v>27</v>
      </c>
      <c r="S4" s="44">
        <f t="shared" ca="1" si="4"/>
        <v>0.67500000000000004</v>
      </c>
      <c r="T4" s="45">
        <f ca="1">SUMIF('1ST STATS'!C:Y,Q4,'1ST STATS'!Y:Y)</f>
        <v>20</v>
      </c>
      <c r="V4" s="392" t="s">
        <v>233</v>
      </c>
      <c r="W4" s="596">
        <v>45</v>
      </c>
      <c r="X4" s="597"/>
      <c r="Y4" s="597" t="s">
        <v>269</v>
      </c>
      <c r="Z4" s="597"/>
      <c r="AA4" s="597" t="s">
        <v>243</v>
      </c>
      <c r="AB4" s="598"/>
      <c r="AC4" s="480">
        <v>45328</v>
      </c>
    </row>
    <row r="5" spans="1:32">
      <c r="B5" s="187" t="s">
        <v>184</v>
      </c>
      <c r="C5" s="188"/>
      <c r="D5" s="189">
        <f t="shared" si="0"/>
        <v>20</v>
      </c>
      <c r="E5" s="189">
        <f>COUNTIFS('1ST STATS'!20:20,"H",'1ST STATS'!22:22,"W")</f>
        <v>6</v>
      </c>
      <c r="F5" s="189">
        <f>COUNTIFS('1ST STATS'!20:20,"H",'1ST STATS'!22:22,"D")</f>
        <v>1</v>
      </c>
      <c r="G5" s="189">
        <f>COUNTIFS('1ST STATS'!20:20,"H",'1ST STATS'!22:22,"L")</f>
        <v>3</v>
      </c>
      <c r="H5" s="189">
        <f ca="1">SUMIF('1ST STATS'!20:21,"H",'1ST STATS'!21:21)</f>
        <v>46</v>
      </c>
      <c r="I5" s="189">
        <f t="shared" ca="1" si="1"/>
        <v>34</v>
      </c>
      <c r="J5" s="189">
        <f>COUNTIFS('1ST STATS'!20:20,"A",'1ST STATS'!22:22,"W")</f>
        <v>4</v>
      </c>
      <c r="K5" s="189">
        <f>COUNTIFS('1ST STATS'!20:20,"A",'1ST STATS'!22:22,"D")</f>
        <v>3</v>
      </c>
      <c r="L5" s="189">
        <f>COUNTIFS('1ST STATS'!20:20,"A",'1ST STATS'!22:22,"L")</f>
        <v>3</v>
      </c>
      <c r="M5" s="189">
        <f ca="1">SUMIF('1ST STATS'!20:21,"A",'1ST STATS'!21:21)</f>
        <v>45</v>
      </c>
      <c r="N5" s="189">
        <f t="shared" ca="1" si="2"/>
        <v>35</v>
      </c>
      <c r="O5" s="189">
        <f t="shared" ca="1" si="3"/>
        <v>115</v>
      </c>
      <c r="P5" s="506">
        <f t="shared" ca="1" si="5"/>
        <v>115</v>
      </c>
      <c r="Q5" s="52" t="s">
        <v>158</v>
      </c>
      <c r="R5" s="36">
        <f ca="1">SUMIF('1ST STATS'!C:X,Q5,'1ST STATS'!X:X)</f>
        <v>26</v>
      </c>
      <c r="S5" s="44">
        <f t="shared" ca="1" si="4"/>
        <v>0.65</v>
      </c>
      <c r="T5" s="45">
        <f ca="1">SUMIF('1ST STATS'!C:Y,Q5,'1ST STATS'!Y:Y)</f>
        <v>20</v>
      </c>
      <c r="V5" s="392" t="s">
        <v>70</v>
      </c>
      <c r="W5" s="596">
        <v>39</v>
      </c>
      <c r="X5" s="597"/>
      <c r="Y5" s="597" t="s">
        <v>362</v>
      </c>
      <c r="Z5" s="597"/>
      <c r="AA5" s="597" t="s">
        <v>243</v>
      </c>
      <c r="AB5" s="598"/>
      <c r="AC5" s="480">
        <v>45351</v>
      </c>
    </row>
    <row r="6" spans="1:32" ht="13.8" thickBot="1">
      <c r="B6" s="555" t="s">
        <v>58</v>
      </c>
      <c r="C6" s="556"/>
      <c r="D6" s="528">
        <f t="shared" si="0"/>
        <v>20</v>
      </c>
      <c r="E6" s="528">
        <f>COUNTIFS('1ST STATS'!53:53,"H",'1ST STATS'!55:55,"W")</f>
        <v>3</v>
      </c>
      <c r="F6" s="528">
        <f>COUNTIFS('1ST STATS'!53:53,"H",'1ST STATS'!55:55,"D")</f>
        <v>3</v>
      </c>
      <c r="G6" s="528">
        <f>COUNTIFS('1ST STATS'!53:53,"H",'1ST STATS'!55:55,"L")</f>
        <v>4</v>
      </c>
      <c r="H6" s="528">
        <f ca="1">SUMIF('1ST STATS'!53:54,"H",'1ST STATS'!54:54)</f>
        <v>38</v>
      </c>
      <c r="I6" s="528">
        <f t="shared" ca="1" si="1"/>
        <v>42</v>
      </c>
      <c r="J6" s="528">
        <f>COUNTIFS('1ST STATS'!53:53,"A",'1ST STATS'!55:55,"W")</f>
        <v>2</v>
      </c>
      <c r="K6" s="528">
        <f>COUNTIFS('1ST STATS'!53:53,"A",'1ST STATS'!55:55,"D")</f>
        <v>2</v>
      </c>
      <c r="L6" s="528">
        <f>COUNTIFS('1ST STATS'!53:53,"A",'1ST STATS'!55:55,"L")</f>
        <v>6</v>
      </c>
      <c r="M6" s="528">
        <f ca="1">SUMIF('1ST STATS'!53:54,"A",'1ST STATS'!54:54)</f>
        <v>35</v>
      </c>
      <c r="N6" s="528">
        <f t="shared" ca="1" si="2"/>
        <v>45</v>
      </c>
      <c r="O6" s="528">
        <f t="shared" ca="1" si="3"/>
        <v>88</v>
      </c>
      <c r="P6" s="506">
        <f t="shared" ca="1" si="5"/>
        <v>88</v>
      </c>
      <c r="Q6" s="52" t="s">
        <v>237</v>
      </c>
      <c r="R6" s="36">
        <f ca="1">SUMIF('1ST STATS'!C:X,Q6,'1ST STATS'!X:X)</f>
        <v>25</v>
      </c>
      <c r="S6" s="44">
        <f t="shared" ca="1" si="4"/>
        <v>0.625</v>
      </c>
      <c r="T6" s="45">
        <f ca="1">SUMIF('1ST STATS'!C:Y,Q6,'1ST STATS'!Y:Y)</f>
        <v>20</v>
      </c>
      <c r="V6" s="392" t="s">
        <v>93</v>
      </c>
      <c r="W6" s="596">
        <v>39</v>
      </c>
      <c r="X6" s="597"/>
      <c r="Y6" s="597" t="s">
        <v>316</v>
      </c>
      <c r="Z6" s="597"/>
      <c r="AA6" s="597" t="s">
        <v>243</v>
      </c>
      <c r="AB6" s="598"/>
      <c r="AC6" s="480">
        <v>45260</v>
      </c>
    </row>
    <row r="7" spans="1:32">
      <c r="A7" s="240" t="s">
        <v>368</v>
      </c>
      <c r="B7" s="184" t="s">
        <v>186</v>
      </c>
      <c r="C7" s="185"/>
      <c r="D7" s="186">
        <f t="shared" si="0"/>
        <v>20</v>
      </c>
      <c r="E7" s="186">
        <f>COUNTIFS('1ST STATS'!10:10,"H",'1ST STATS'!12:12,"W")</f>
        <v>3</v>
      </c>
      <c r="F7" s="186">
        <f>COUNTIFS('1ST STATS'!10:10,"H",'1ST STATS'!12:12,"D")</f>
        <v>0</v>
      </c>
      <c r="G7" s="186">
        <f>COUNTIFS('1ST STATS'!10:10,"H",'1ST STATS'!12:12,"L")</f>
        <v>7</v>
      </c>
      <c r="H7" s="186">
        <f ca="1">SUMIF('1ST STATS'!10:11,"H",'1ST STATS'!11:11)</f>
        <v>34</v>
      </c>
      <c r="I7" s="186">
        <f t="shared" ca="1" si="1"/>
        <v>46</v>
      </c>
      <c r="J7" s="186">
        <f>COUNTIFS('1ST STATS'!10:10,"A",'1ST STATS'!12:12,"W")</f>
        <v>2</v>
      </c>
      <c r="K7" s="186">
        <f>COUNTIFS('1ST STATS'!10:10,"A",'1ST STATS'!12:12,"D")</f>
        <v>1</v>
      </c>
      <c r="L7" s="186">
        <f>COUNTIFS('1ST STATS'!10:10,"A",'1ST STATS'!12:12,"L")</f>
        <v>7</v>
      </c>
      <c r="M7" s="186">
        <f ca="1">SUMIF('1ST STATS'!10:11,"A",'1ST STATS'!11:11)</f>
        <v>30</v>
      </c>
      <c r="N7" s="186">
        <f t="shared" ca="1" si="2"/>
        <v>50</v>
      </c>
      <c r="O7" s="186">
        <f t="shared" ca="1" si="3"/>
        <v>75</v>
      </c>
      <c r="P7" s="506">
        <f t="shared" ca="1" si="5"/>
        <v>75</v>
      </c>
      <c r="Q7" s="52" t="s">
        <v>66</v>
      </c>
      <c r="R7" s="36">
        <f ca="1">SUMIF('1ST STATS'!C:X,Q7,'1ST STATS'!X:X)</f>
        <v>24</v>
      </c>
      <c r="S7" s="44">
        <f t="shared" ca="1" si="4"/>
        <v>0.6</v>
      </c>
      <c r="T7" s="45">
        <f ca="1">SUMIF('1ST STATS'!C:Y,Q7,'1ST STATS'!Y:Y)</f>
        <v>20</v>
      </c>
      <c r="V7" s="392" t="s">
        <v>28</v>
      </c>
      <c r="W7" s="596">
        <v>35</v>
      </c>
      <c r="X7" s="597"/>
      <c r="Y7" s="597" t="s">
        <v>316</v>
      </c>
      <c r="Z7" s="597"/>
      <c r="AA7" s="597" t="s">
        <v>243</v>
      </c>
      <c r="AB7" s="598"/>
      <c r="AC7" s="480">
        <v>45365</v>
      </c>
    </row>
    <row r="8" spans="1:32">
      <c r="A8" s="240" t="s">
        <v>368</v>
      </c>
      <c r="B8" s="187" t="s">
        <v>92</v>
      </c>
      <c r="C8" s="188"/>
      <c r="D8" s="189">
        <f t="shared" si="0"/>
        <v>20</v>
      </c>
      <c r="E8" s="189">
        <f>COUNTIFS('1ST STATS'!42:42,"H",'1ST STATS'!44:44,"W")</f>
        <v>2</v>
      </c>
      <c r="F8" s="189">
        <f>COUNTIFS('1ST STATS'!42:42,"H",'1ST STATS'!44:44,"D")</f>
        <v>2</v>
      </c>
      <c r="G8" s="189">
        <f>COUNTIFS('1ST STATS'!42:42,"H",'1ST STATS'!44:44,"L")</f>
        <v>6</v>
      </c>
      <c r="H8" s="189">
        <f ca="1">SUMIF('1ST STATS'!42:43,"H",'1ST STATS'!43:43)</f>
        <v>32</v>
      </c>
      <c r="I8" s="189">
        <f t="shared" ca="1" si="1"/>
        <v>48</v>
      </c>
      <c r="J8" s="189">
        <f>COUNTIFS('1ST STATS'!42:42,"A",'1ST STATS'!44:44,"W")</f>
        <v>1</v>
      </c>
      <c r="K8" s="189">
        <f>COUNTIFS('1ST STATS'!42:42,"A",'1ST STATS'!44:44,"D")</f>
        <v>1</v>
      </c>
      <c r="L8" s="189">
        <f>COUNTIFS('1ST STATS'!42:42,"A",'1ST STATS'!44:44,"L")</f>
        <v>8</v>
      </c>
      <c r="M8" s="189">
        <f ca="1">SUMIF('1ST STATS'!42:43,"A",'1ST STATS'!43:43)</f>
        <v>29</v>
      </c>
      <c r="N8" s="189">
        <f t="shared" ca="1" si="2"/>
        <v>51</v>
      </c>
      <c r="O8" s="189">
        <f t="shared" ca="1" si="3"/>
        <v>70</v>
      </c>
      <c r="P8" s="506">
        <f t="shared" ca="1" si="5"/>
        <v>70</v>
      </c>
      <c r="Q8" s="52" t="s">
        <v>93</v>
      </c>
      <c r="R8" s="36">
        <f ca="1">SUMIF('1ST STATS'!C:X,Q8,'1ST STATS'!X:X)</f>
        <v>23</v>
      </c>
      <c r="S8" s="44">
        <f t="shared" ca="1" si="4"/>
        <v>0.71875</v>
      </c>
      <c r="T8" s="45">
        <f ca="1">SUMIF('1ST STATS'!C:Y,Q8,'1ST STATS'!Y:Y)</f>
        <v>16</v>
      </c>
      <c r="V8" s="392" t="s">
        <v>195</v>
      </c>
      <c r="W8" s="596">
        <v>35</v>
      </c>
      <c r="X8" s="597"/>
      <c r="Y8" s="597" t="s">
        <v>349</v>
      </c>
      <c r="Z8" s="597"/>
      <c r="AA8" s="597" t="s">
        <v>245</v>
      </c>
      <c r="AB8" s="598"/>
      <c r="AC8" s="480">
        <v>45323</v>
      </c>
      <c r="AF8" s="2"/>
    </row>
    <row r="9" spans="1:32">
      <c r="Q9" s="52" t="s">
        <v>17</v>
      </c>
      <c r="R9" s="36">
        <f ca="1">SUMIF('1ST STATS'!C:X,Q9,'1ST STATS'!X:X)</f>
        <v>23</v>
      </c>
      <c r="S9" s="44">
        <f t="shared" ca="1" si="4"/>
        <v>0.60526315789473684</v>
      </c>
      <c r="T9" s="45">
        <f ca="1">SUMIF('1ST STATS'!C:Y,Q9,'1ST STATS'!Y:Y)</f>
        <v>19</v>
      </c>
      <c r="V9" s="392" t="s">
        <v>237</v>
      </c>
      <c r="W9" s="596">
        <v>35</v>
      </c>
      <c r="X9" s="597"/>
      <c r="Y9" s="597" t="s">
        <v>329</v>
      </c>
      <c r="Z9" s="597"/>
      <c r="AA9" s="597" t="s">
        <v>243</v>
      </c>
      <c r="AB9" s="598"/>
      <c r="AC9" s="480">
        <v>45343</v>
      </c>
    </row>
    <row r="10" spans="1:32">
      <c r="B10" s="659" t="s">
        <v>98</v>
      </c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1"/>
      <c r="Q10" s="52" t="s">
        <v>15</v>
      </c>
      <c r="R10" s="36">
        <f ca="1">SUMIF('1ST STATS'!C:X,Q10,'1ST STATS'!X:X)</f>
        <v>23</v>
      </c>
      <c r="S10" s="44">
        <f t="shared" ca="1" si="4"/>
        <v>0.60526315789473684</v>
      </c>
      <c r="T10" s="45">
        <f ca="1">SUMIF('1ST STATS'!C:Y,Q10,'1ST STATS'!Y:Y)</f>
        <v>19</v>
      </c>
      <c r="V10" s="392" t="s">
        <v>54</v>
      </c>
      <c r="W10" s="596">
        <v>34</v>
      </c>
      <c r="X10" s="597"/>
      <c r="Y10" s="597" t="s">
        <v>304</v>
      </c>
      <c r="Z10" s="597"/>
      <c r="AA10" s="597" t="s">
        <v>243</v>
      </c>
      <c r="AB10" s="598"/>
      <c r="AC10" s="480">
        <v>45245</v>
      </c>
    </row>
    <row r="11" spans="1:32">
      <c r="B11" s="228"/>
      <c r="C11" s="416" t="s">
        <v>0</v>
      </c>
      <c r="D11" s="229"/>
      <c r="E11" s="230"/>
      <c r="F11" s="230"/>
      <c r="G11" s="230"/>
      <c r="H11" s="230"/>
      <c r="I11" s="230"/>
      <c r="J11" s="231" t="s">
        <v>1</v>
      </c>
      <c r="K11" s="230"/>
      <c r="L11" s="230"/>
      <c r="M11" s="230"/>
      <c r="N11" s="230"/>
      <c r="O11" s="417"/>
      <c r="Q11" s="52" t="s">
        <v>176</v>
      </c>
      <c r="R11" s="36">
        <f ca="1">SUMIF('1ST STATS'!C:X,Q11,'1ST STATS'!X:X)</f>
        <v>22</v>
      </c>
      <c r="S11" s="44">
        <f t="shared" ca="1" si="4"/>
        <v>0.55000000000000004</v>
      </c>
      <c r="T11" s="45">
        <f ca="1">SUMIF('1ST STATS'!C:Y,Q11,'1ST STATS'!Y:Y)</f>
        <v>20</v>
      </c>
      <c r="V11" s="392" t="s">
        <v>233</v>
      </c>
      <c r="W11" s="596">
        <v>34</v>
      </c>
      <c r="X11" s="597"/>
      <c r="Y11" s="597" t="s">
        <v>250</v>
      </c>
      <c r="Z11" s="597"/>
      <c r="AA11" s="597" t="s">
        <v>243</v>
      </c>
      <c r="AB11" s="598"/>
      <c r="AC11" s="480">
        <v>45188</v>
      </c>
      <c r="AF11" s="2"/>
    </row>
    <row r="12" spans="1:32">
      <c r="B12" s="48" t="s">
        <v>219</v>
      </c>
      <c r="C12" s="49"/>
      <c r="D12" s="49"/>
      <c r="E12" s="36"/>
      <c r="F12" s="36"/>
      <c r="G12" s="36"/>
      <c r="H12" s="50"/>
      <c r="I12" s="36"/>
      <c r="J12" s="36"/>
      <c r="K12" s="36"/>
      <c r="L12" s="36"/>
      <c r="M12" s="36"/>
      <c r="N12" s="36"/>
      <c r="O12" s="51"/>
      <c r="Q12" s="43" t="s">
        <v>141</v>
      </c>
      <c r="R12" s="36">
        <f ca="1">SUMIF('1ST STATS'!C:X,Q12,'1ST STATS'!X:X)</f>
        <v>21</v>
      </c>
      <c r="S12" s="44">
        <f t="shared" ca="1" si="4"/>
        <v>0.52500000000000002</v>
      </c>
      <c r="T12" s="45">
        <f ca="1">SUMIF('1ST STATS'!C:Y,Q12,'1ST STATS'!Y:Y)</f>
        <v>20</v>
      </c>
      <c r="V12" s="392" t="s">
        <v>195</v>
      </c>
      <c r="W12" s="596">
        <v>33</v>
      </c>
      <c r="X12" s="597"/>
      <c r="Y12" s="597" t="s">
        <v>242</v>
      </c>
      <c r="Z12" s="597"/>
      <c r="AA12" s="597" t="s">
        <v>243</v>
      </c>
      <c r="AB12" s="598"/>
      <c r="AC12" s="480">
        <v>45187</v>
      </c>
    </row>
    <row r="13" spans="1:32">
      <c r="B13" s="192"/>
      <c r="C13" s="36" t="s">
        <v>185</v>
      </c>
      <c r="D13" s="36"/>
      <c r="E13" s="36"/>
      <c r="F13" s="54">
        <f>SUM(F14:F17)</f>
        <v>4</v>
      </c>
      <c r="G13" s="54" t="s">
        <v>62</v>
      </c>
      <c r="H13" s="54">
        <f>SUM(H14:H17)</f>
        <v>4</v>
      </c>
      <c r="I13" s="55" t="s">
        <v>184</v>
      </c>
      <c r="J13" s="36"/>
      <c r="K13" s="36"/>
      <c r="L13" s="36"/>
      <c r="M13" s="36"/>
      <c r="N13" s="36"/>
      <c r="O13" s="424">
        <v>45187</v>
      </c>
      <c r="Q13" s="43" t="s">
        <v>197</v>
      </c>
      <c r="R13" s="36">
        <f ca="1">SUMIF('1ST STATS'!C:X,Q13,'1ST STATS'!X:X)</f>
        <v>20</v>
      </c>
      <c r="S13" s="44">
        <f t="shared" ca="1" si="4"/>
        <v>0.58823529411764708</v>
      </c>
      <c r="T13" s="45">
        <f ca="1">SUMIF('1ST STATS'!C:Y,Q13,'1ST STATS'!Y:Y)</f>
        <v>17</v>
      </c>
      <c r="V13" s="392" t="s">
        <v>18</v>
      </c>
      <c r="W13" s="596">
        <v>33</v>
      </c>
      <c r="X13" s="597"/>
      <c r="Y13" s="597" t="s">
        <v>289</v>
      </c>
      <c r="Z13" s="597"/>
      <c r="AA13" s="597" t="s">
        <v>243</v>
      </c>
      <c r="AB13" s="598"/>
      <c r="AC13" s="480">
        <v>45217</v>
      </c>
    </row>
    <row r="14" spans="1:32">
      <c r="B14" s="52"/>
      <c r="C14" s="193" t="s">
        <v>66</v>
      </c>
      <c r="D14" s="418"/>
      <c r="E14" s="181"/>
      <c r="F14" s="57">
        <v>0</v>
      </c>
      <c r="G14" s="58"/>
      <c r="H14" s="57">
        <v>2</v>
      </c>
      <c r="I14" s="368" t="s">
        <v>195</v>
      </c>
      <c r="J14" s="419"/>
      <c r="K14" s="419"/>
      <c r="L14" s="419"/>
      <c r="M14" s="419"/>
      <c r="N14" s="196"/>
      <c r="O14" s="53"/>
      <c r="Q14" s="43" t="s">
        <v>54</v>
      </c>
      <c r="R14" s="36">
        <f ca="1">SUMIF('1ST STATS'!C:X,Q14,'1ST STATS'!X:X)</f>
        <v>20</v>
      </c>
      <c r="S14" s="44">
        <f t="shared" ca="1" si="4"/>
        <v>0.55555555555555558</v>
      </c>
      <c r="T14" s="45">
        <f ca="1">SUMIF('1ST STATS'!C:Y,Q14,'1ST STATS'!Y:Y)</f>
        <v>18</v>
      </c>
      <c r="V14" s="392" t="s">
        <v>143</v>
      </c>
      <c r="W14" s="596">
        <v>33</v>
      </c>
      <c r="X14" s="597"/>
      <c r="Y14" s="597" t="s">
        <v>321</v>
      </c>
      <c r="Z14" s="597"/>
      <c r="AA14" s="597" t="s">
        <v>243</v>
      </c>
      <c r="AB14" s="598"/>
      <c r="AC14" s="480">
        <v>45265</v>
      </c>
    </row>
    <row r="15" spans="1:32">
      <c r="B15" s="52"/>
      <c r="C15" s="194" t="s">
        <v>176</v>
      </c>
      <c r="D15" s="420"/>
      <c r="E15" s="182"/>
      <c r="F15" s="10">
        <v>1</v>
      </c>
      <c r="G15" s="11"/>
      <c r="H15" s="10">
        <v>1</v>
      </c>
      <c r="I15" s="369" t="s">
        <v>189</v>
      </c>
      <c r="J15" s="421"/>
      <c r="K15" s="421"/>
      <c r="L15" s="421"/>
      <c r="M15" s="421"/>
      <c r="N15" s="197"/>
      <c r="O15" s="53"/>
      <c r="Q15" s="46" t="s">
        <v>233</v>
      </c>
      <c r="R15" s="36">
        <f ca="1">SUMIF('1ST STATS'!C:X,Q15,'1ST STATS'!X:X)</f>
        <v>19</v>
      </c>
      <c r="S15" s="44">
        <f t="shared" ca="1" si="4"/>
        <v>0.47499999999999998</v>
      </c>
      <c r="T15" s="45">
        <f ca="1">SUMIF('1ST STATS'!C:Y,Q15,'1ST STATS'!Y:Y)</f>
        <v>20</v>
      </c>
      <c r="V15" s="392" t="s">
        <v>195</v>
      </c>
      <c r="W15" s="596">
        <v>32</v>
      </c>
      <c r="X15" s="597"/>
      <c r="Y15" s="597" t="s">
        <v>289</v>
      </c>
      <c r="Z15" s="597"/>
      <c r="AA15" s="597" t="s">
        <v>243</v>
      </c>
      <c r="AB15" s="598"/>
      <c r="AC15" s="480">
        <v>45329</v>
      </c>
    </row>
    <row r="16" spans="1:32">
      <c r="B16" s="52"/>
      <c r="C16" s="194" t="s">
        <v>160</v>
      </c>
      <c r="D16" s="420"/>
      <c r="E16" s="182"/>
      <c r="F16" s="10">
        <v>2</v>
      </c>
      <c r="G16" s="11"/>
      <c r="H16" s="10">
        <v>0</v>
      </c>
      <c r="I16" s="369" t="s">
        <v>194</v>
      </c>
      <c r="J16" s="421"/>
      <c r="K16" s="421"/>
      <c r="L16" s="421"/>
      <c r="M16" s="421"/>
      <c r="N16" s="197"/>
      <c r="O16" s="53"/>
      <c r="Q16" s="52" t="s">
        <v>22</v>
      </c>
      <c r="R16" s="36">
        <f ca="1">SUMIF('1ST STATS'!C:X,Q16,'1ST STATS'!X:X)</f>
        <v>18</v>
      </c>
      <c r="S16" s="44">
        <f t="shared" ca="1" si="4"/>
        <v>0.47368421052631576</v>
      </c>
      <c r="T16" s="45">
        <f ca="1">SUMIF('1ST STATS'!C:Y,Q16,'1ST STATS'!Y:Y)</f>
        <v>19</v>
      </c>
      <c r="V16" s="392" t="s">
        <v>66</v>
      </c>
      <c r="W16" s="596">
        <v>32</v>
      </c>
      <c r="X16" s="597"/>
      <c r="Y16" s="597" t="s">
        <v>268</v>
      </c>
      <c r="Z16" s="597"/>
      <c r="AA16" s="597" t="s">
        <v>243</v>
      </c>
      <c r="AB16" s="598"/>
      <c r="AC16" s="480">
        <v>45195</v>
      </c>
    </row>
    <row r="17" spans="2:32">
      <c r="B17" s="52"/>
      <c r="C17" s="195" t="s">
        <v>141</v>
      </c>
      <c r="D17" s="422"/>
      <c r="E17" s="183"/>
      <c r="F17" s="59">
        <v>1</v>
      </c>
      <c r="G17" s="60"/>
      <c r="H17" s="59">
        <v>1</v>
      </c>
      <c r="I17" s="370" t="s">
        <v>18</v>
      </c>
      <c r="J17" s="423"/>
      <c r="K17" s="423"/>
      <c r="L17" s="423"/>
      <c r="M17" s="423"/>
      <c r="N17" s="198"/>
      <c r="O17" s="53"/>
      <c r="Q17" s="52" t="s">
        <v>70</v>
      </c>
      <c r="R17" s="36">
        <f ca="1">SUMIF('1ST STATS'!C:X,Q17,'1ST STATS'!X:X)</f>
        <v>17</v>
      </c>
      <c r="S17" s="44">
        <f t="shared" ca="1" si="4"/>
        <v>0.42499999999999999</v>
      </c>
      <c r="T17" s="45">
        <f ca="1">SUMIF('1ST STATS'!C:Y,Q17,'1ST STATS'!Y:Y)</f>
        <v>20</v>
      </c>
      <c r="V17" s="392" t="s">
        <v>18</v>
      </c>
      <c r="W17" s="596">
        <v>32</v>
      </c>
      <c r="X17" s="597"/>
      <c r="Y17" s="597" t="s">
        <v>268</v>
      </c>
      <c r="Z17" s="597"/>
      <c r="AA17" s="597" t="s">
        <v>245</v>
      </c>
      <c r="AB17" s="598"/>
      <c r="AC17" s="480">
        <v>45371</v>
      </c>
    </row>
    <row r="18" spans="2:32">
      <c r="B18" s="192"/>
      <c r="C18" s="36" t="s">
        <v>92</v>
      </c>
      <c r="D18" s="36"/>
      <c r="E18" s="36"/>
      <c r="F18" s="54">
        <f>SUM(F19:F22)</f>
        <v>7</v>
      </c>
      <c r="G18" s="54" t="s">
        <v>62</v>
      </c>
      <c r="H18" s="54">
        <f>SUM(H19:H22)</f>
        <v>1</v>
      </c>
      <c r="I18" s="55" t="s">
        <v>186</v>
      </c>
      <c r="J18" s="36"/>
      <c r="K18" s="36"/>
      <c r="L18" s="36"/>
      <c r="M18" s="36"/>
      <c r="N18" s="36"/>
      <c r="O18" s="424">
        <v>45188</v>
      </c>
      <c r="Q18" s="52" t="s">
        <v>195</v>
      </c>
      <c r="R18" s="36">
        <f ca="1">SUMIF('1ST STATS'!C:X,Q18,'1ST STATS'!X:X)</f>
        <v>16</v>
      </c>
      <c r="S18" s="44">
        <f t="shared" ca="1" si="4"/>
        <v>0.66666666666666663</v>
      </c>
      <c r="T18" s="45">
        <f ca="1">SUMIF('1ST STATS'!C:Y,Q18,'1ST STATS'!Y:Y)</f>
        <v>12</v>
      </c>
      <c r="V18" s="392" t="s">
        <v>160</v>
      </c>
      <c r="W18" s="596" t="s">
        <v>327</v>
      </c>
      <c r="X18" s="597"/>
      <c r="Y18" s="597" t="s">
        <v>287</v>
      </c>
      <c r="Z18" s="597"/>
      <c r="AA18" s="597" t="s">
        <v>243</v>
      </c>
      <c r="AB18" s="598"/>
      <c r="AC18" s="480">
        <v>45299</v>
      </c>
      <c r="AF18" s="2"/>
    </row>
    <row r="19" spans="2:32">
      <c r="B19" s="52"/>
      <c r="C19" s="193" t="s">
        <v>29</v>
      </c>
      <c r="D19" s="418"/>
      <c r="E19" s="181"/>
      <c r="F19" s="57">
        <v>2</v>
      </c>
      <c r="G19" s="58"/>
      <c r="H19" s="57">
        <v>0</v>
      </c>
      <c r="I19" s="368" t="s">
        <v>32</v>
      </c>
      <c r="J19" s="419"/>
      <c r="K19" s="419"/>
      <c r="L19" s="419"/>
      <c r="M19" s="419"/>
      <c r="N19" s="196"/>
      <c r="O19" s="53"/>
      <c r="Q19" s="52" t="s">
        <v>194</v>
      </c>
      <c r="R19" s="36">
        <f ca="1">SUMIF('1ST STATS'!C:X,Q19,'1ST STATS'!X:X)</f>
        <v>16</v>
      </c>
      <c r="S19" s="44">
        <f t="shared" ca="1" si="4"/>
        <v>0.42105263157894735</v>
      </c>
      <c r="T19" s="45">
        <f ca="1">SUMIF('1ST STATS'!C:Y,Q19,'1ST STATS'!Y:Y)</f>
        <v>19</v>
      </c>
      <c r="V19" s="392" t="s">
        <v>143</v>
      </c>
      <c r="W19" s="596">
        <v>32</v>
      </c>
      <c r="X19" s="597"/>
      <c r="Y19" s="597" t="s">
        <v>268</v>
      </c>
      <c r="Z19" s="597"/>
      <c r="AA19" s="597" t="s">
        <v>243</v>
      </c>
      <c r="AB19" s="598"/>
      <c r="AC19" s="480">
        <v>45343</v>
      </c>
    </row>
    <row r="20" spans="2:32">
      <c r="B20" s="52"/>
      <c r="C20" s="194" t="s">
        <v>70</v>
      </c>
      <c r="D20" s="420"/>
      <c r="E20" s="182"/>
      <c r="F20" s="10">
        <v>1</v>
      </c>
      <c r="G20" s="11"/>
      <c r="H20" s="10">
        <v>1</v>
      </c>
      <c r="I20" s="369" t="s">
        <v>233</v>
      </c>
      <c r="J20" s="421"/>
      <c r="K20" s="421"/>
      <c r="L20" s="421"/>
      <c r="M20" s="421"/>
      <c r="N20" s="197"/>
      <c r="O20" s="53"/>
      <c r="Q20" s="43" t="s">
        <v>140</v>
      </c>
      <c r="R20" s="36">
        <f ca="1">SUMIF('1ST STATS'!C:X,Q20,'1ST STATS'!X:X)</f>
        <v>15</v>
      </c>
      <c r="S20" s="44">
        <f t="shared" ca="1" si="4"/>
        <v>0.375</v>
      </c>
      <c r="T20" s="45">
        <f ca="1">SUMIF('1ST STATS'!C:Y,Q20,'1ST STATS'!Y:Y)</f>
        <v>20</v>
      </c>
      <c r="V20" s="392" t="s">
        <v>22</v>
      </c>
      <c r="W20" s="596">
        <v>31</v>
      </c>
      <c r="X20" s="597"/>
      <c r="Y20" s="597" t="s">
        <v>356</v>
      </c>
      <c r="Z20" s="597"/>
      <c r="AA20" s="597" t="s">
        <v>245</v>
      </c>
      <c r="AB20" s="598"/>
      <c r="AC20" s="480">
        <v>45342</v>
      </c>
    </row>
    <row r="21" spans="2:32">
      <c r="B21" s="52"/>
      <c r="C21" s="194" t="s">
        <v>35</v>
      </c>
      <c r="D21" s="420"/>
      <c r="E21" s="182"/>
      <c r="F21" s="10">
        <v>2</v>
      </c>
      <c r="G21" s="11"/>
      <c r="H21" s="10">
        <v>0</v>
      </c>
      <c r="I21" s="369" t="s">
        <v>37</v>
      </c>
      <c r="J21" s="421"/>
      <c r="K21" s="421"/>
      <c r="L21" s="421"/>
      <c r="M21" s="421"/>
      <c r="N21" s="197"/>
      <c r="O21" s="53"/>
      <c r="Q21" s="52" t="s">
        <v>32</v>
      </c>
      <c r="R21" s="36">
        <f ca="1">SUMIF('1ST STATS'!C:X,Q21,'1ST STATS'!X:X)</f>
        <v>15</v>
      </c>
      <c r="S21" s="44">
        <f t="shared" ca="1" si="4"/>
        <v>0.375</v>
      </c>
      <c r="T21" s="45">
        <f ca="1">SUMIF('1ST STATS'!C:Y,Q21,'1ST STATS'!Y:Y)</f>
        <v>20</v>
      </c>
      <c r="V21" s="392" t="s">
        <v>17</v>
      </c>
      <c r="W21" s="596">
        <v>31</v>
      </c>
      <c r="X21" s="597"/>
      <c r="Y21" s="597" t="s">
        <v>242</v>
      </c>
      <c r="Z21" s="597"/>
      <c r="AA21" s="597" t="s">
        <v>243</v>
      </c>
      <c r="AB21" s="598"/>
      <c r="AC21" s="480">
        <v>45258</v>
      </c>
    </row>
    <row r="22" spans="2:32">
      <c r="B22" s="52"/>
      <c r="C22" s="195" t="s">
        <v>22</v>
      </c>
      <c r="D22" s="422"/>
      <c r="E22" s="183"/>
      <c r="F22" s="59">
        <v>2</v>
      </c>
      <c r="G22" s="60"/>
      <c r="H22" s="59">
        <v>0</v>
      </c>
      <c r="I22" s="370" t="s">
        <v>36</v>
      </c>
      <c r="J22" s="423"/>
      <c r="K22" s="423"/>
      <c r="L22" s="423"/>
      <c r="M22" s="423"/>
      <c r="N22" s="198"/>
      <c r="O22" s="53"/>
      <c r="Q22" s="43" t="s">
        <v>37</v>
      </c>
      <c r="R22" s="36">
        <f ca="1">SUMIF('1ST STATS'!C:X,Q22,'1ST STATS'!X:X)</f>
        <v>14</v>
      </c>
      <c r="S22" s="44">
        <f t="shared" ca="1" si="4"/>
        <v>0.36842105263157893</v>
      </c>
      <c r="T22" s="45">
        <f ca="1">SUMIF('1ST STATS'!C:Y,Q22,'1ST STATS'!Y:Y)</f>
        <v>19</v>
      </c>
      <c r="V22" s="392" t="s">
        <v>17</v>
      </c>
      <c r="W22" s="596">
        <v>30</v>
      </c>
      <c r="X22" s="597"/>
      <c r="Y22" s="597" t="s">
        <v>269</v>
      </c>
      <c r="Z22" s="597"/>
      <c r="AA22" s="597" t="s">
        <v>270</v>
      </c>
      <c r="AB22" s="598"/>
      <c r="AC22" s="480">
        <v>45208</v>
      </c>
      <c r="AF22" s="2"/>
    </row>
    <row r="23" spans="2:32">
      <c r="B23" s="192"/>
      <c r="C23" s="36" t="s">
        <v>58</v>
      </c>
      <c r="D23" s="36"/>
      <c r="E23" s="36"/>
      <c r="F23" s="54">
        <f>SUM(F24:F27)</f>
        <v>2</v>
      </c>
      <c r="G23" s="54" t="s">
        <v>62</v>
      </c>
      <c r="H23" s="54">
        <f>SUM(H24:H27)</f>
        <v>6</v>
      </c>
      <c r="I23" s="55" t="s">
        <v>234</v>
      </c>
      <c r="J23" s="36"/>
      <c r="K23" s="36"/>
      <c r="L23" s="36"/>
      <c r="M23" s="36"/>
      <c r="N23" s="36"/>
      <c r="O23" s="424">
        <v>45188</v>
      </c>
      <c r="Q23" s="52" t="s">
        <v>29</v>
      </c>
      <c r="R23" s="36">
        <f ca="1">SUMIF('1ST STATS'!C:X,Q23,'1ST STATS'!X:X)</f>
        <v>13</v>
      </c>
      <c r="S23" s="44">
        <f t="shared" ca="1" si="4"/>
        <v>0.3611111111111111</v>
      </c>
      <c r="T23" s="45">
        <f ca="1">SUMIF('1ST STATS'!C:Y,Q23,'1ST STATS'!Y:Y)</f>
        <v>18</v>
      </c>
      <c r="V23" s="392" t="s">
        <v>197</v>
      </c>
      <c r="W23" s="596">
        <v>30</v>
      </c>
      <c r="X23" s="597"/>
      <c r="Y23" s="597" t="s">
        <v>294</v>
      </c>
      <c r="Z23" s="597"/>
      <c r="AA23" s="597" t="s">
        <v>243</v>
      </c>
      <c r="AB23" s="598"/>
      <c r="AC23" s="480">
        <v>45351</v>
      </c>
    </row>
    <row r="24" spans="2:32">
      <c r="B24" s="52"/>
      <c r="C24" s="193" t="s">
        <v>15</v>
      </c>
      <c r="D24" s="418"/>
      <c r="E24" s="181"/>
      <c r="F24" s="57">
        <v>0</v>
      </c>
      <c r="G24" s="58"/>
      <c r="H24" s="57">
        <v>2</v>
      </c>
      <c r="I24" s="368" t="s">
        <v>93</v>
      </c>
      <c r="J24" s="419"/>
      <c r="K24" s="419"/>
      <c r="L24" s="419"/>
      <c r="M24" s="419"/>
      <c r="N24" s="196"/>
      <c r="O24" s="53"/>
      <c r="Q24" s="52" t="s">
        <v>33</v>
      </c>
      <c r="R24" s="36">
        <f ca="1">SUMIF('1ST STATS'!C:X,Q24,'1ST STATS'!X:X)</f>
        <v>13</v>
      </c>
      <c r="S24" s="44">
        <f t="shared" ca="1" si="4"/>
        <v>0.3611111111111111</v>
      </c>
      <c r="T24" s="45">
        <f ca="1">SUMIF('1ST STATS'!C:Y,Q24,'1ST STATS'!Y:Y)</f>
        <v>18</v>
      </c>
      <c r="V24" s="392" t="s">
        <v>93</v>
      </c>
      <c r="W24" s="596">
        <v>30</v>
      </c>
      <c r="X24" s="597"/>
      <c r="Y24" s="597" t="s">
        <v>294</v>
      </c>
      <c r="Z24" s="597"/>
      <c r="AA24" s="597" t="s">
        <v>243</v>
      </c>
      <c r="AB24" s="598"/>
      <c r="AC24" s="480">
        <v>45365</v>
      </c>
    </row>
    <row r="25" spans="2:32">
      <c r="B25" s="52"/>
      <c r="C25" s="194" t="s">
        <v>17</v>
      </c>
      <c r="D25" s="420"/>
      <c r="E25" s="182"/>
      <c r="F25" s="10">
        <v>2</v>
      </c>
      <c r="G25" s="11"/>
      <c r="H25" s="10">
        <v>0</v>
      </c>
      <c r="I25" s="369" t="s">
        <v>28</v>
      </c>
      <c r="J25" s="421"/>
      <c r="K25" s="421"/>
      <c r="L25" s="421"/>
      <c r="M25" s="421"/>
      <c r="N25" s="197"/>
      <c r="O25" s="53"/>
      <c r="Q25" s="52" t="s">
        <v>35</v>
      </c>
      <c r="R25" s="36">
        <f ca="1">SUMIF('1ST STATS'!C:X,Q25,'1ST STATS'!X:X)</f>
        <v>13</v>
      </c>
      <c r="S25" s="44">
        <f t="shared" ca="1" si="4"/>
        <v>0.32500000000000001</v>
      </c>
      <c r="T25" s="45">
        <f ca="1">SUMIF('1ST STATS'!C:Y,Q25,'1ST STATS'!Y:Y)</f>
        <v>20</v>
      </c>
      <c r="V25" s="392" t="s">
        <v>18</v>
      </c>
      <c r="W25" s="596">
        <v>29</v>
      </c>
      <c r="X25" s="597"/>
      <c r="Y25" s="597" t="s">
        <v>314</v>
      </c>
      <c r="Z25" s="597"/>
      <c r="AA25" s="597" t="s">
        <v>245</v>
      </c>
      <c r="AB25" s="598"/>
      <c r="AC25" s="480">
        <v>45258</v>
      </c>
    </row>
    <row r="26" spans="2:32">
      <c r="B26" s="52"/>
      <c r="C26" s="194" t="s">
        <v>143</v>
      </c>
      <c r="D26" s="420"/>
      <c r="E26" s="182"/>
      <c r="F26" s="10">
        <v>0</v>
      </c>
      <c r="G26" s="11"/>
      <c r="H26" s="10">
        <v>2</v>
      </c>
      <c r="I26" s="369" t="s">
        <v>237</v>
      </c>
      <c r="J26" s="421"/>
      <c r="K26" s="421"/>
      <c r="L26" s="421"/>
      <c r="M26" s="421"/>
      <c r="N26" s="197"/>
      <c r="O26" s="53"/>
      <c r="Q26" s="43" t="s">
        <v>143</v>
      </c>
      <c r="R26" s="36">
        <f ca="1">SUMIF('1ST STATS'!C:X,Q26,'1ST STATS'!X:X)</f>
        <v>12</v>
      </c>
      <c r="S26" s="44">
        <f t="shared" ca="1" si="4"/>
        <v>0.31578947368421051</v>
      </c>
      <c r="T26" s="45">
        <f ca="1">SUMIF('1ST STATS'!C:Y,Q26,'1ST STATS'!Y:Y)</f>
        <v>19</v>
      </c>
      <c r="V26" s="392" t="s">
        <v>29</v>
      </c>
      <c r="W26" s="596">
        <v>29</v>
      </c>
      <c r="X26" s="597"/>
      <c r="Y26" s="597" t="s">
        <v>349</v>
      </c>
      <c r="Z26" s="597"/>
      <c r="AA26" s="597" t="s">
        <v>245</v>
      </c>
      <c r="AB26" s="598"/>
      <c r="AC26" s="480">
        <v>45342</v>
      </c>
    </row>
    <row r="27" spans="2:32">
      <c r="B27" s="52"/>
      <c r="C27" s="195" t="s">
        <v>140</v>
      </c>
      <c r="D27" s="422"/>
      <c r="E27" s="183"/>
      <c r="F27" s="59">
        <v>0</v>
      </c>
      <c r="G27" s="60"/>
      <c r="H27" s="59">
        <v>2</v>
      </c>
      <c r="I27" s="370" t="s">
        <v>158</v>
      </c>
      <c r="J27" s="423"/>
      <c r="K27" s="423"/>
      <c r="L27" s="423"/>
      <c r="M27" s="423"/>
      <c r="N27" s="198"/>
      <c r="O27" s="53"/>
      <c r="Q27" s="52" t="s">
        <v>189</v>
      </c>
      <c r="R27" s="36">
        <f ca="1">SUMIF('1ST STATS'!C:X,Q27,'1ST STATS'!X:X)</f>
        <v>11</v>
      </c>
      <c r="S27" s="44">
        <f t="shared" ca="1" si="4"/>
        <v>0.45833333333333331</v>
      </c>
      <c r="T27" s="45">
        <f ca="1">SUMIF('1ST STATS'!C:Y,Q27,'1ST STATS'!Y:Y)</f>
        <v>12</v>
      </c>
      <c r="V27" s="392" t="s">
        <v>160</v>
      </c>
      <c r="W27" s="596">
        <v>28</v>
      </c>
      <c r="X27" s="597"/>
      <c r="Y27" s="597" t="s">
        <v>315</v>
      </c>
      <c r="Z27" s="597"/>
      <c r="AA27" s="597" t="s">
        <v>243</v>
      </c>
      <c r="AB27" s="598"/>
      <c r="AC27" s="480">
        <v>45258</v>
      </c>
    </row>
    <row r="28" spans="2:32">
      <c r="B28" s="52"/>
      <c r="C28" s="36"/>
      <c r="D28" s="36"/>
      <c r="E28" s="36"/>
      <c r="F28" s="36"/>
      <c r="G28" s="36"/>
      <c r="H28" s="50"/>
      <c r="I28" s="36"/>
      <c r="J28" s="36"/>
      <c r="K28" s="36"/>
      <c r="L28" s="36"/>
      <c r="M28" s="36"/>
      <c r="N28" s="36"/>
      <c r="O28" s="53"/>
      <c r="Q28" s="43" t="s">
        <v>28</v>
      </c>
      <c r="R28" s="36">
        <f ca="1">SUMIF('1ST STATS'!C:X,Q28,'1ST STATS'!X:X)</f>
        <v>3</v>
      </c>
      <c r="S28" s="44">
        <f t="shared" ca="1" si="4"/>
        <v>0.25</v>
      </c>
      <c r="T28" s="45">
        <f ca="1">SUMIF('1ST STATS'!C:Y,Q28,'1ST STATS'!Y:Y)</f>
        <v>6</v>
      </c>
      <c r="V28" s="392" t="s">
        <v>29</v>
      </c>
      <c r="W28" s="596">
        <v>28</v>
      </c>
      <c r="X28" s="597"/>
      <c r="Y28" s="597" t="s">
        <v>349</v>
      </c>
      <c r="Z28" s="597"/>
      <c r="AA28" s="597" t="s">
        <v>245</v>
      </c>
      <c r="AB28" s="598"/>
      <c r="AC28" s="480">
        <v>45342</v>
      </c>
    </row>
    <row r="29" spans="2:32">
      <c r="B29" s="48" t="s">
        <v>254</v>
      </c>
      <c r="C29" s="49"/>
      <c r="D29" s="49"/>
      <c r="E29" s="36"/>
      <c r="F29" s="36"/>
      <c r="G29" s="36"/>
      <c r="H29" s="50"/>
      <c r="I29" s="36"/>
      <c r="J29" s="36"/>
      <c r="K29" s="36"/>
      <c r="L29" s="36"/>
      <c r="M29" s="36"/>
      <c r="N29" s="36"/>
      <c r="O29" s="51"/>
      <c r="Q29" s="52" t="s">
        <v>171</v>
      </c>
      <c r="R29" s="36">
        <f ca="1">SUMIF('1ST STATS'!C:X,Q29,'1ST STATS'!X:X)</f>
        <v>2</v>
      </c>
      <c r="S29" s="44">
        <f t="shared" ca="1" si="4"/>
        <v>1</v>
      </c>
      <c r="T29" s="45">
        <f ca="1">SUMIF('1ST STATS'!C:Y,Q29,'1ST STATS'!Y:Y)</f>
        <v>1</v>
      </c>
      <c r="V29" s="392" t="s">
        <v>18</v>
      </c>
      <c r="W29" s="596" t="s">
        <v>91</v>
      </c>
      <c r="X29" s="597"/>
      <c r="Y29" s="597" t="s">
        <v>294</v>
      </c>
      <c r="Z29" s="597"/>
      <c r="AA29" s="597" t="s">
        <v>245</v>
      </c>
      <c r="AB29" s="598"/>
      <c r="AC29" s="480">
        <v>45309</v>
      </c>
    </row>
    <row r="30" spans="2:32">
      <c r="B30" s="192"/>
      <c r="C30" s="36" t="s">
        <v>186</v>
      </c>
      <c r="D30" s="36"/>
      <c r="E30" s="36"/>
      <c r="F30" s="54">
        <f>SUM(F31:F34)</f>
        <v>6</v>
      </c>
      <c r="G30" s="54" t="s">
        <v>62</v>
      </c>
      <c r="H30" s="54">
        <f>SUM(H31:H34)</f>
        <v>2</v>
      </c>
      <c r="I30" s="55" t="s">
        <v>58</v>
      </c>
      <c r="J30" s="36"/>
      <c r="K30" s="36"/>
      <c r="L30" s="36"/>
      <c r="M30" s="36"/>
      <c r="N30" s="36"/>
      <c r="O30" s="424">
        <v>45195</v>
      </c>
      <c r="Q30" s="52" t="s">
        <v>135</v>
      </c>
      <c r="R30" s="36">
        <f ca="1">SUMIF('1ST STATS'!C:X,Q30,'1ST STATS'!X:X)</f>
        <v>1</v>
      </c>
      <c r="S30" s="44">
        <f t="shared" ca="1" si="4"/>
        <v>0.5</v>
      </c>
      <c r="T30" s="45">
        <f ca="1">SUMIF('1ST STATS'!C:Y,Q30,'1ST STATS'!Y:Y)</f>
        <v>1</v>
      </c>
      <c r="V30" s="392" t="s">
        <v>29</v>
      </c>
      <c r="W30" s="596" t="s">
        <v>91</v>
      </c>
      <c r="X30" s="597"/>
      <c r="Y30" s="597" t="s">
        <v>346</v>
      </c>
      <c r="Z30" s="597"/>
      <c r="AA30" s="597" t="s">
        <v>243</v>
      </c>
      <c r="AB30" s="598"/>
      <c r="AC30" s="480">
        <v>45321</v>
      </c>
    </row>
    <row r="31" spans="2:32">
      <c r="B31" s="52"/>
      <c r="C31" s="193" t="s">
        <v>171</v>
      </c>
      <c r="D31" s="418"/>
      <c r="E31" s="181"/>
      <c r="F31" s="57">
        <v>2</v>
      </c>
      <c r="G31" s="58"/>
      <c r="H31" s="57">
        <v>0</v>
      </c>
      <c r="I31" s="368" t="s">
        <v>140</v>
      </c>
      <c r="J31" s="419"/>
      <c r="K31" s="419"/>
      <c r="L31" s="419"/>
      <c r="M31" s="419"/>
      <c r="N31" s="196"/>
      <c r="O31" s="53"/>
      <c r="Q31" s="52" t="s">
        <v>193</v>
      </c>
      <c r="R31" s="36">
        <f ca="1">SUMIF('1ST STATS'!C:X,Q31,'1ST STATS'!X:X)</f>
        <v>0</v>
      </c>
      <c r="S31" s="44" t="e">
        <f t="shared" ca="1" si="4"/>
        <v>#DIV/0!</v>
      </c>
      <c r="T31" s="45">
        <f ca="1">SUMIF('1ST STATS'!C:Y,Q31,'1ST STATS'!Y:Y)</f>
        <v>0</v>
      </c>
      <c r="V31" s="392" t="s">
        <v>93</v>
      </c>
      <c r="W31" s="596" t="s">
        <v>91</v>
      </c>
      <c r="X31" s="597"/>
      <c r="Y31" s="597" t="s">
        <v>329</v>
      </c>
      <c r="Z31" s="597"/>
      <c r="AA31" s="597" t="s">
        <v>270</v>
      </c>
      <c r="AB31" s="598"/>
      <c r="AC31" s="480">
        <v>45301</v>
      </c>
    </row>
    <row r="32" spans="2:32">
      <c r="B32" s="52"/>
      <c r="C32" s="194" t="s">
        <v>37</v>
      </c>
      <c r="D32" s="420"/>
      <c r="E32" s="182"/>
      <c r="F32" s="10">
        <v>2</v>
      </c>
      <c r="G32" s="11"/>
      <c r="H32" s="10">
        <v>0</v>
      </c>
      <c r="I32" s="369" t="s">
        <v>83</v>
      </c>
      <c r="J32" s="421"/>
      <c r="K32" s="421"/>
      <c r="L32" s="421"/>
      <c r="M32" s="421"/>
      <c r="N32" s="197"/>
      <c r="O32" s="53"/>
      <c r="Q32" s="52" t="s">
        <v>72</v>
      </c>
      <c r="R32" s="36">
        <f ca="1">SUMIF('1ST STATS'!C:X,Q32,'1ST STATS'!X:X)</f>
        <v>0</v>
      </c>
      <c r="S32" s="44">
        <f t="shared" ca="1" si="4"/>
        <v>0</v>
      </c>
      <c r="T32" s="45">
        <f ca="1">SUMIF('1ST STATS'!C:Y,Q32,'1ST STATS'!Y:Y)</f>
        <v>1</v>
      </c>
      <c r="V32" s="392" t="s">
        <v>29</v>
      </c>
      <c r="W32" s="596">
        <v>26</v>
      </c>
      <c r="X32" s="597"/>
      <c r="Y32" s="597" t="s">
        <v>302</v>
      </c>
      <c r="Z32" s="597"/>
      <c r="AA32" s="597" t="s">
        <v>243</v>
      </c>
      <c r="AB32" s="598"/>
      <c r="AC32" s="480">
        <v>45244</v>
      </c>
    </row>
    <row r="33" spans="2:29">
      <c r="B33" s="52"/>
      <c r="C33" s="194" t="s">
        <v>32</v>
      </c>
      <c r="D33" s="420"/>
      <c r="E33" s="182"/>
      <c r="F33" s="10">
        <v>0</v>
      </c>
      <c r="G33" s="11"/>
      <c r="H33" s="10">
        <v>2</v>
      </c>
      <c r="I33" s="369" t="s">
        <v>15</v>
      </c>
      <c r="J33" s="421"/>
      <c r="K33" s="421"/>
      <c r="L33" s="421"/>
      <c r="M33" s="421"/>
      <c r="N33" s="197"/>
      <c r="O33" s="53"/>
      <c r="Q33" s="52" t="s">
        <v>267</v>
      </c>
      <c r="R33" s="36">
        <f ca="1">SUMIF('1ST STATS'!C:X,Q33,'1ST STATS'!X:X)</f>
        <v>0</v>
      </c>
      <c r="S33" s="44">
        <f t="shared" ca="1" si="4"/>
        <v>0</v>
      </c>
      <c r="T33" s="45">
        <f ca="1">SUMIF('1ST STATS'!C:Y,Q33,'1ST STATS'!Y:Y)</f>
        <v>2</v>
      </c>
      <c r="V33" s="392" t="s">
        <v>143</v>
      </c>
      <c r="W33" s="596">
        <v>26</v>
      </c>
      <c r="X33" s="597"/>
      <c r="Y33" s="597" t="s">
        <v>268</v>
      </c>
      <c r="Z33" s="597"/>
      <c r="AA33" s="597" t="s">
        <v>243</v>
      </c>
      <c r="AB33" s="598"/>
      <c r="AC33" s="480">
        <v>45343</v>
      </c>
    </row>
    <row r="34" spans="2:29">
      <c r="B34" s="52"/>
      <c r="C34" s="195" t="s">
        <v>233</v>
      </c>
      <c r="D34" s="422"/>
      <c r="E34" s="183"/>
      <c r="F34" s="59">
        <v>2</v>
      </c>
      <c r="G34" s="60"/>
      <c r="H34" s="59">
        <v>0</v>
      </c>
      <c r="I34" s="370" t="s">
        <v>267</v>
      </c>
      <c r="J34" s="423"/>
      <c r="K34" s="423"/>
      <c r="L34" s="423"/>
      <c r="M34" s="423"/>
      <c r="N34" s="198"/>
      <c r="O34" s="53"/>
      <c r="Q34" s="52" t="s">
        <v>83</v>
      </c>
      <c r="R34" s="36">
        <f ca="1">SUMIF('1ST STATS'!C:X,Q34,'1ST STATS'!X:X)</f>
        <v>0</v>
      </c>
      <c r="S34" s="44">
        <f t="shared" ca="1" si="4"/>
        <v>0</v>
      </c>
      <c r="T34" s="45">
        <f ca="1">SUMIF('1ST STATS'!C:Y,Q34,'1ST STATS'!Y:Y)</f>
        <v>1</v>
      </c>
      <c r="V34" s="392" t="s">
        <v>15</v>
      </c>
      <c r="W34" s="596">
        <v>25</v>
      </c>
      <c r="X34" s="597"/>
      <c r="Y34" s="597" t="s">
        <v>268</v>
      </c>
      <c r="Z34" s="597"/>
      <c r="AA34" s="597" t="s">
        <v>270</v>
      </c>
      <c r="AB34" s="598"/>
      <c r="AC34" s="480">
        <v>45301</v>
      </c>
    </row>
    <row r="35" spans="2:29">
      <c r="B35" s="192"/>
      <c r="C35" s="36" t="s">
        <v>234</v>
      </c>
      <c r="D35" s="36"/>
      <c r="E35" s="36"/>
      <c r="F35" s="54">
        <f>SUM(F36:F39)</f>
        <v>6</v>
      </c>
      <c r="G35" s="54" t="s">
        <v>62</v>
      </c>
      <c r="H35" s="54">
        <f>SUM(H36:H39)</f>
        <v>2</v>
      </c>
      <c r="I35" s="55" t="s">
        <v>185</v>
      </c>
      <c r="J35" s="36"/>
      <c r="K35" s="36"/>
      <c r="L35" s="36"/>
      <c r="M35" s="36"/>
      <c r="N35" s="36"/>
      <c r="O35" s="424">
        <v>45195</v>
      </c>
      <c r="Q35" s="52" t="s">
        <v>217</v>
      </c>
      <c r="R35" s="36">
        <f ca="1">SUMIF('1ST STATS'!C:X,Q35,'1ST STATS'!X:X)</f>
        <v>0</v>
      </c>
      <c r="S35" s="44">
        <f t="shared" ca="1" si="4"/>
        <v>0</v>
      </c>
      <c r="T35" s="45">
        <f ca="1">SUMIF('1ST STATS'!C:Y,Q35,'1ST STATS'!Y:Y)</f>
        <v>1</v>
      </c>
      <c r="V35" s="392" t="s">
        <v>66</v>
      </c>
      <c r="W35" s="596" t="s">
        <v>295</v>
      </c>
      <c r="X35" s="597"/>
      <c r="Y35" s="597" t="s">
        <v>299</v>
      </c>
      <c r="Z35" s="597"/>
      <c r="AA35" s="597" t="s">
        <v>245</v>
      </c>
      <c r="AB35" s="598"/>
      <c r="AC35" s="480">
        <v>45239</v>
      </c>
    </row>
    <row r="36" spans="2:29">
      <c r="B36" s="52"/>
      <c r="C36" s="193" t="s">
        <v>158</v>
      </c>
      <c r="D36" s="418"/>
      <c r="E36" s="181"/>
      <c r="F36" s="57">
        <v>2</v>
      </c>
      <c r="G36" s="58"/>
      <c r="H36" s="57">
        <v>0</v>
      </c>
      <c r="I36" s="368" t="s">
        <v>176</v>
      </c>
      <c r="J36" s="419"/>
      <c r="K36" s="419"/>
      <c r="L36" s="419"/>
      <c r="M36" s="419"/>
      <c r="N36" s="196"/>
      <c r="O36" s="53"/>
      <c r="Q36" s="52" t="s">
        <v>274</v>
      </c>
      <c r="R36" s="36">
        <f ca="1">SUMIF('1ST STATS'!C:X,Q36,'1ST STATS'!X:X)</f>
        <v>0</v>
      </c>
      <c r="S36" s="44">
        <f t="shared" ca="1" si="4"/>
        <v>0</v>
      </c>
      <c r="T36" s="45">
        <f ca="1">SUMIF('1ST STATS'!C:Y,Q36,'1ST STATS'!Y:Y)</f>
        <v>1</v>
      </c>
      <c r="V36" s="392" t="s">
        <v>18</v>
      </c>
      <c r="W36" s="596">
        <v>25</v>
      </c>
      <c r="X36" s="597"/>
      <c r="Y36" s="597" t="s">
        <v>298</v>
      </c>
      <c r="Z36" s="597"/>
      <c r="AA36" s="597" t="s">
        <v>245</v>
      </c>
      <c r="AB36" s="598"/>
      <c r="AC36" s="480">
        <v>45239</v>
      </c>
    </row>
    <row r="37" spans="2:29">
      <c r="B37" s="52"/>
      <c r="C37" s="194" t="s">
        <v>93</v>
      </c>
      <c r="D37" s="420"/>
      <c r="E37" s="182"/>
      <c r="F37" s="10">
        <v>2</v>
      </c>
      <c r="G37" s="11"/>
      <c r="H37" s="10">
        <v>0</v>
      </c>
      <c r="I37" s="369" t="s">
        <v>141</v>
      </c>
      <c r="J37" s="421"/>
      <c r="K37" s="421"/>
      <c r="L37" s="421"/>
      <c r="M37" s="421"/>
      <c r="N37" s="197"/>
      <c r="O37" s="53"/>
      <c r="Q37" s="56" t="s">
        <v>36</v>
      </c>
      <c r="R37" s="511">
        <f ca="1">SUMIF('1ST STATS'!C:X,Q37,'1ST STATS'!X:X)</f>
        <v>0</v>
      </c>
      <c r="S37" s="388">
        <f t="shared" ca="1" si="4"/>
        <v>0</v>
      </c>
      <c r="T37" s="47">
        <f ca="1">SUMIF('1ST STATS'!C:Y,Q37,'1ST STATS'!Y:Y)</f>
        <v>1</v>
      </c>
      <c r="V37" s="392" t="s">
        <v>143</v>
      </c>
      <c r="W37" s="596">
        <v>25</v>
      </c>
      <c r="X37" s="597"/>
      <c r="Y37" s="597" t="s">
        <v>314</v>
      </c>
      <c r="Z37" s="597"/>
      <c r="AA37" s="597" t="s">
        <v>245</v>
      </c>
      <c r="AB37" s="598"/>
      <c r="AC37" s="480">
        <v>45307</v>
      </c>
    </row>
    <row r="38" spans="2:29">
      <c r="B38" s="52"/>
      <c r="C38" s="194" t="s">
        <v>54</v>
      </c>
      <c r="D38" s="420"/>
      <c r="E38" s="182"/>
      <c r="F38" s="10">
        <v>1</v>
      </c>
      <c r="G38" s="11"/>
      <c r="H38" s="10">
        <v>1</v>
      </c>
      <c r="I38" s="369" t="s">
        <v>66</v>
      </c>
      <c r="J38" s="421"/>
      <c r="K38" s="421"/>
      <c r="L38" s="421"/>
      <c r="M38" s="421"/>
      <c r="N38" s="197"/>
      <c r="O38" s="53"/>
      <c r="V38" s="392" t="s">
        <v>32</v>
      </c>
      <c r="W38" s="596">
        <v>24</v>
      </c>
      <c r="X38" s="597"/>
      <c r="Y38" s="597" t="s">
        <v>294</v>
      </c>
      <c r="Z38" s="597"/>
      <c r="AA38" s="597" t="s">
        <v>245</v>
      </c>
      <c r="AB38" s="598"/>
      <c r="AC38" s="480">
        <v>45237</v>
      </c>
    </row>
    <row r="39" spans="2:29">
      <c r="B39" s="52"/>
      <c r="C39" s="195" t="s">
        <v>237</v>
      </c>
      <c r="D39" s="422"/>
      <c r="E39" s="183"/>
      <c r="F39" s="59">
        <v>1</v>
      </c>
      <c r="G39" s="60"/>
      <c r="H39" s="59">
        <v>1</v>
      </c>
      <c r="I39" s="370" t="s">
        <v>160</v>
      </c>
      <c r="J39" s="423"/>
      <c r="K39" s="423"/>
      <c r="L39" s="423"/>
      <c r="M39" s="423"/>
      <c r="N39" s="198"/>
      <c r="O39" s="53"/>
      <c r="Q39" s="61"/>
      <c r="R39" s="62"/>
      <c r="S39" s="62"/>
      <c r="T39" s="63"/>
      <c r="V39" s="392" t="s">
        <v>22</v>
      </c>
      <c r="W39" s="596">
        <v>24</v>
      </c>
      <c r="X39" s="597"/>
      <c r="Y39" s="597" t="s">
        <v>354</v>
      </c>
      <c r="Z39" s="597"/>
      <c r="AA39" s="597" t="s">
        <v>270</v>
      </c>
      <c r="AB39" s="598"/>
      <c r="AC39" s="480">
        <v>45329</v>
      </c>
    </row>
    <row r="40" spans="2:29">
      <c r="B40" s="192"/>
      <c r="C40" s="36" t="s">
        <v>184</v>
      </c>
      <c r="D40" s="36"/>
      <c r="E40" s="36"/>
      <c r="F40" s="54">
        <f>SUM(F41:F44)</f>
        <v>5</v>
      </c>
      <c r="G40" s="54" t="s">
        <v>62</v>
      </c>
      <c r="H40" s="54">
        <f>SUM(H41:H44)</f>
        <v>3</v>
      </c>
      <c r="I40" s="55" t="s">
        <v>92</v>
      </c>
      <c r="J40" s="36"/>
      <c r="K40" s="36"/>
      <c r="L40" s="36"/>
      <c r="M40" s="36"/>
      <c r="N40" s="36"/>
      <c r="O40" s="424">
        <v>45197</v>
      </c>
      <c r="Q40" s="64"/>
      <c r="R40" s="65"/>
      <c r="S40" s="65"/>
      <c r="T40" s="66"/>
      <c r="V40" s="392" t="s">
        <v>18</v>
      </c>
      <c r="W40" s="596">
        <v>24</v>
      </c>
      <c r="X40" s="597"/>
      <c r="Y40" s="597" t="s">
        <v>315</v>
      </c>
      <c r="Z40" s="597"/>
      <c r="AA40" s="597" t="s">
        <v>270</v>
      </c>
      <c r="AB40" s="598"/>
      <c r="AC40" s="480">
        <v>45355</v>
      </c>
    </row>
    <row r="41" spans="2:29">
      <c r="B41" s="52"/>
      <c r="C41" s="193" t="s">
        <v>18</v>
      </c>
      <c r="D41" s="418"/>
      <c r="E41" s="181"/>
      <c r="F41" s="57">
        <v>2</v>
      </c>
      <c r="G41" s="58"/>
      <c r="H41" s="57">
        <v>0</v>
      </c>
      <c r="I41" s="368" t="s">
        <v>70</v>
      </c>
      <c r="J41" s="419"/>
      <c r="K41" s="419"/>
      <c r="L41" s="419"/>
      <c r="M41" s="419"/>
      <c r="N41" s="196"/>
      <c r="O41" s="53"/>
      <c r="Q41" s="64"/>
      <c r="R41" s="65"/>
      <c r="S41" s="65"/>
      <c r="T41" s="66"/>
      <c r="V41" s="392" t="s">
        <v>197</v>
      </c>
      <c r="W41" s="596">
        <v>24</v>
      </c>
      <c r="X41" s="597"/>
      <c r="Y41" s="597" t="s">
        <v>316</v>
      </c>
      <c r="Z41" s="597"/>
      <c r="AA41" s="597" t="s">
        <v>245</v>
      </c>
      <c r="AB41" s="598"/>
      <c r="AC41" s="480">
        <v>45309</v>
      </c>
    </row>
    <row r="42" spans="2:29">
      <c r="B42" s="52"/>
      <c r="C42" s="194" t="s">
        <v>197</v>
      </c>
      <c r="D42" s="420"/>
      <c r="E42" s="182"/>
      <c r="F42" s="10">
        <v>1</v>
      </c>
      <c r="G42" s="11"/>
      <c r="H42" s="10">
        <v>1</v>
      </c>
      <c r="I42" s="369" t="s">
        <v>29</v>
      </c>
      <c r="J42" s="421"/>
      <c r="K42" s="421"/>
      <c r="L42" s="421"/>
      <c r="M42" s="421"/>
      <c r="N42" s="197"/>
      <c r="O42" s="53"/>
      <c r="Q42" s="64"/>
      <c r="R42" s="65"/>
      <c r="S42" s="65"/>
      <c r="T42" s="66"/>
      <c r="V42" s="392" t="s">
        <v>18</v>
      </c>
      <c r="W42" s="596">
        <v>23</v>
      </c>
      <c r="X42" s="597"/>
      <c r="Y42" s="597" t="s">
        <v>298</v>
      </c>
      <c r="Z42" s="597"/>
      <c r="AA42" s="597" t="s">
        <v>245</v>
      </c>
      <c r="AB42" s="598"/>
      <c r="AC42" s="480">
        <v>45239</v>
      </c>
    </row>
    <row r="43" spans="2:29">
      <c r="B43" s="52"/>
      <c r="C43" s="194" t="s">
        <v>194</v>
      </c>
      <c r="D43" s="420"/>
      <c r="E43" s="182"/>
      <c r="F43" s="10">
        <v>1</v>
      </c>
      <c r="G43" s="11"/>
      <c r="H43" s="10">
        <v>1</v>
      </c>
      <c r="I43" s="369" t="s">
        <v>22</v>
      </c>
      <c r="J43" s="421"/>
      <c r="K43" s="421"/>
      <c r="L43" s="421"/>
      <c r="M43" s="421"/>
      <c r="N43" s="197"/>
      <c r="O43" s="53"/>
      <c r="Q43" s="64"/>
      <c r="R43" s="65"/>
      <c r="S43" s="65"/>
      <c r="T43" s="66"/>
      <c r="V43" s="392" t="s">
        <v>54</v>
      </c>
      <c r="W43" s="596">
        <v>23</v>
      </c>
      <c r="X43" s="597"/>
      <c r="Y43" s="597" t="s">
        <v>280</v>
      </c>
      <c r="Z43" s="597"/>
      <c r="AA43" s="597" t="s">
        <v>270</v>
      </c>
      <c r="AB43" s="598"/>
      <c r="AC43" s="480">
        <v>45301</v>
      </c>
    </row>
    <row r="44" spans="2:29">
      <c r="B44" s="52"/>
      <c r="C44" s="195" t="s">
        <v>195</v>
      </c>
      <c r="D44" s="422"/>
      <c r="E44" s="183"/>
      <c r="F44" s="59">
        <v>1</v>
      </c>
      <c r="G44" s="60"/>
      <c r="H44" s="59">
        <v>1</v>
      </c>
      <c r="I44" s="370" t="s">
        <v>35</v>
      </c>
      <c r="J44" s="423"/>
      <c r="K44" s="423"/>
      <c r="L44" s="423"/>
      <c r="M44" s="423"/>
      <c r="N44" s="198"/>
      <c r="O44" s="53"/>
      <c r="Q44" s="64"/>
      <c r="R44" s="65"/>
      <c r="S44" s="65"/>
      <c r="T44" s="66"/>
      <c r="V44" s="392" t="s">
        <v>233</v>
      </c>
      <c r="W44" s="596">
        <v>23</v>
      </c>
      <c r="X44" s="597"/>
      <c r="Y44" s="597" t="s">
        <v>250</v>
      </c>
      <c r="Z44" s="597"/>
      <c r="AA44" s="597" t="s">
        <v>243</v>
      </c>
      <c r="AB44" s="598"/>
      <c r="AC44" s="480">
        <v>45188</v>
      </c>
    </row>
    <row r="45" spans="2:29">
      <c r="B45" s="52"/>
      <c r="C45" s="36"/>
      <c r="D45" s="36"/>
      <c r="E45" s="36"/>
      <c r="F45" s="36"/>
      <c r="G45" s="36"/>
      <c r="H45" s="50"/>
      <c r="I45" s="36"/>
      <c r="J45" s="36"/>
      <c r="K45" s="36"/>
      <c r="L45" s="36"/>
      <c r="M45" s="36"/>
      <c r="N45" s="36"/>
      <c r="O45" s="53"/>
      <c r="Q45" s="64"/>
      <c r="R45" s="65"/>
      <c r="S45" s="65"/>
      <c r="T45" s="66"/>
      <c r="V45" s="392" t="s">
        <v>32</v>
      </c>
      <c r="W45" s="596" t="s">
        <v>227</v>
      </c>
      <c r="X45" s="597"/>
      <c r="Y45" s="597" t="s">
        <v>294</v>
      </c>
      <c r="Z45" s="597"/>
      <c r="AA45" s="597" t="s">
        <v>245</v>
      </c>
      <c r="AB45" s="598"/>
      <c r="AC45" s="480">
        <v>45237</v>
      </c>
    </row>
    <row r="46" spans="2:29">
      <c r="B46" s="48" t="s">
        <v>255</v>
      </c>
      <c r="C46" s="49"/>
      <c r="D46" s="49"/>
      <c r="E46" s="36"/>
      <c r="F46" s="36"/>
      <c r="G46" s="36"/>
      <c r="H46" s="50"/>
      <c r="I46" s="36"/>
      <c r="J46" s="36"/>
      <c r="K46" s="36"/>
      <c r="L46" s="36"/>
      <c r="M46" s="36"/>
      <c r="N46" s="36"/>
      <c r="O46" s="51"/>
      <c r="Q46" s="64"/>
      <c r="R46" s="65"/>
      <c r="S46" s="65"/>
      <c r="T46" s="66"/>
      <c r="V46" s="392" t="s">
        <v>140</v>
      </c>
      <c r="W46" s="596" t="s">
        <v>227</v>
      </c>
      <c r="X46" s="597"/>
      <c r="Y46" s="597" t="s">
        <v>294</v>
      </c>
      <c r="Z46" s="597"/>
      <c r="AA46" s="597" t="s">
        <v>243</v>
      </c>
      <c r="AB46" s="598"/>
      <c r="AC46" s="480">
        <v>45370</v>
      </c>
    </row>
    <row r="47" spans="2:29">
      <c r="B47" s="192"/>
      <c r="C47" s="36" t="s">
        <v>184</v>
      </c>
      <c r="D47" s="36"/>
      <c r="E47" s="36"/>
      <c r="F47" s="54">
        <f>SUM(F48:F51)</f>
        <v>5</v>
      </c>
      <c r="G47" s="54" t="s">
        <v>62</v>
      </c>
      <c r="H47" s="54">
        <f>SUM(H48:H51)</f>
        <v>3</v>
      </c>
      <c r="I47" s="55" t="s">
        <v>58</v>
      </c>
      <c r="J47" s="36"/>
      <c r="K47" s="36"/>
      <c r="L47" s="36"/>
      <c r="M47" s="36"/>
      <c r="N47" s="36"/>
      <c r="O47" s="424">
        <v>45202</v>
      </c>
      <c r="Q47" s="64"/>
      <c r="R47" s="65"/>
      <c r="S47" s="65"/>
      <c r="T47" s="66"/>
      <c r="V47" s="392"/>
      <c r="W47" s="596"/>
      <c r="X47" s="597"/>
      <c r="Y47" s="597"/>
      <c r="Z47" s="597"/>
      <c r="AA47" s="597"/>
      <c r="AB47" s="598"/>
      <c r="AC47" s="480"/>
    </row>
    <row r="48" spans="2:29">
      <c r="B48" s="52"/>
      <c r="C48" s="193" t="s">
        <v>18</v>
      </c>
      <c r="D48" s="418"/>
      <c r="E48" s="181"/>
      <c r="F48" s="57">
        <v>1</v>
      </c>
      <c r="G48" s="58"/>
      <c r="H48" s="57">
        <v>1</v>
      </c>
      <c r="I48" s="368" t="s">
        <v>140</v>
      </c>
      <c r="J48" s="419"/>
      <c r="K48" s="419"/>
      <c r="L48" s="419"/>
      <c r="M48" s="419"/>
      <c r="N48" s="196"/>
      <c r="O48" s="53"/>
      <c r="Q48" s="64"/>
      <c r="R48" s="65"/>
      <c r="S48" s="65"/>
      <c r="T48" s="66"/>
      <c r="V48" s="392"/>
      <c r="W48" s="596"/>
      <c r="X48" s="597"/>
      <c r="Y48" s="597"/>
      <c r="Z48" s="597"/>
      <c r="AA48" s="597"/>
      <c r="AB48" s="598"/>
      <c r="AC48" s="480"/>
    </row>
    <row r="49" spans="2:29">
      <c r="B49" s="52"/>
      <c r="C49" s="194" t="s">
        <v>189</v>
      </c>
      <c r="D49" s="420"/>
      <c r="E49" s="182"/>
      <c r="F49" s="10">
        <v>1</v>
      </c>
      <c r="G49" s="11"/>
      <c r="H49" s="10">
        <v>1</v>
      </c>
      <c r="I49" s="369" t="s">
        <v>15</v>
      </c>
      <c r="J49" s="421"/>
      <c r="K49" s="421"/>
      <c r="L49" s="421"/>
      <c r="M49" s="421"/>
      <c r="N49" s="197"/>
      <c r="O49" s="53"/>
      <c r="Q49" s="64"/>
      <c r="R49" s="65"/>
      <c r="S49" s="65"/>
      <c r="T49" s="66"/>
      <c r="V49" s="392"/>
      <c r="W49" s="596"/>
      <c r="X49" s="597"/>
      <c r="Y49" s="597"/>
      <c r="Z49" s="597"/>
      <c r="AA49" s="597"/>
      <c r="AB49" s="598"/>
      <c r="AC49" s="480"/>
    </row>
    <row r="50" spans="2:29">
      <c r="B50" s="52"/>
      <c r="C50" s="194" t="s">
        <v>194</v>
      </c>
      <c r="D50" s="420"/>
      <c r="E50" s="182"/>
      <c r="F50" s="10">
        <v>1</v>
      </c>
      <c r="G50" s="11"/>
      <c r="H50" s="10">
        <v>1</v>
      </c>
      <c r="I50" s="369" t="s">
        <v>17</v>
      </c>
      <c r="J50" s="421"/>
      <c r="K50" s="421"/>
      <c r="L50" s="421"/>
      <c r="M50" s="421"/>
      <c r="N50" s="197"/>
      <c r="O50" s="53"/>
      <c r="Q50" s="64"/>
      <c r="R50" s="65"/>
      <c r="S50" s="65"/>
      <c r="T50" s="66"/>
      <c r="V50" s="392"/>
      <c r="W50" s="596"/>
      <c r="X50" s="597"/>
      <c r="Y50" s="597"/>
      <c r="Z50" s="597"/>
      <c r="AA50" s="597"/>
      <c r="AB50" s="598"/>
      <c r="AC50" s="480"/>
    </row>
    <row r="51" spans="2:29">
      <c r="B51" s="52"/>
      <c r="C51" s="195" t="s">
        <v>197</v>
      </c>
      <c r="D51" s="422"/>
      <c r="E51" s="183"/>
      <c r="F51" s="59">
        <v>2</v>
      </c>
      <c r="G51" s="60"/>
      <c r="H51" s="59">
        <v>0</v>
      </c>
      <c r="I51" s="370" t="s">
        <v>143</v>
      </c>
      <c r="J51" s="423"/>
      <c r="K51" s="423"/>
      <c r="L51" s="423"/>
      <c r="M51" s="423"/>
      <c r="N51" s="198"/>
      <c r="O51" s="53"/>
      <c r="Q51" s="64"/>
      <c r="R51" s="65"/>
      <c r="S51" s="65"/>
      <c r="T51" s="66"/>
      <c r="V51" s="392"/>
      <c r="W51" s="596"/>
      <c r="X51" s="597"/>
      <c r="Y51" s="597"/>
      <c r="Z51" s="597"/>
      <c r="AA51" s="597"/>
      <c r="AB51" s="598"/>
      <c r="AC51" s="480"/>
    </row>
    <row r="52" spans="2:29">
      <c r="B52" s="192"/>
      <c r="C52" s="36" t="s">
        <v>185</v>
      </c>
      <c r="D52" s="36"/>
      <c r="E52" s="36"/>
      <c r="F52" s="54">
        <f>SUM(F53:F56)</f>
        <v>5</v>
      </c>
      <c r="G52" s="54" t="s">
        <v>62</v>
      </c>
      <c r="H52" s="54">
        <f>SUM(H53:H56)</f>
        <v>3</v>
      </c>
      <c r="I52" s="55" t="s">
        <v>92</v>
      </c>
      <c r="J52" s="36"/>
      <c r="K52" s="36"/>
      <c r="L52" s="36"/>
      <c r="M52" s="36"/>
      <c r="N52" s="36"/>
      <c r="O52" s="424">
        <v>45202</v>
      </c>
      <c r="Q52" s="67"/>
      <c r="R52" s="68"/>
      <c r="S52" s="68"/>
      <c r="T52" s="69"/>
      <c r="V52" s="467"/>
      <c r="W52" s="599"/>
      <c r="X52" s="600"/>
      <c r="Y52" s="600"/>
      <c r="Z52" s="600"/>
      <c r="AA52" s="600"/>
      <c r="AB52" s="600"/>
      <c r="AC52" s="601"/>
    </row>
    <row r="53" spans="2:29">
      <c r="B53" s="52"/>
      <c r="C53" s="193" t="s">
        <v>66</v>
      </c>
      <c r="D53" s="418"/>
      <c r="E53" s="181"/>
      <c r="F53" s="57">
        <v>2</v>
      </c>
      <c r="G53" s="58"/>
      <c r="H53" s="57">
        <v>0</v>
      </c>
      <c r="I53" s="368" t="s">
        <v>29</v>
      </c>
      <c r="J53" s="419"/>
      <c r="K53" s="419"/>
      <c r="L53" s="419"/>
      <c r="M53" s="419"/>
      <c r="N53" s="196"/>
      <c r="O53" s="53"/>
    </row>
    <row r="54" spans="2:29">
      <c r="B54" s="52"/>
      <c r="C54" s="194" t="s">
        <v>176</v>
      </c>
      <c r="D54" s="420"/>
      <c r="E54" s="182"/>
      <c r="F54" s="10">
        <v>2</v>
      </c>
      <c r="G54" s="11"/>
      <c r="H54" s="10">
        <v>0</v>
      </c>
      <c r="I54" s="369" t="s">
        <v>35</v>
      </c>
      <c r="J54" s="421"/>
      <c r="K54" s="421"/>
      <c r="L54" s="421"/>
      <c r="M54" s="421"/>
      <c r="N54" s="197"/>
      <c r="O54" s="53"/>
    </row>
    <row r="55" spans="2:29">
      <c r="B55" s="52"/>
      <c r="C55" s="194" t="s">
        <v>160</v>
      </c>
      <c r="D55" s="420"/>
      <c r="E55" s="182"/>
      <c r="F55" s="10">
        <v>0</v>
      </c>
      <c r="G55" s="11"/>
      <c r="H55" s="10">
        <v>2</v>
      </c>
      <c r="I55" s="369" t="s">
        <v>22</v>
      </c>
      <c r="J55" s="421"/>
      <c r="K55" s="421"/>
      <c r="L55" s="421"/>
      <c r="M55" s="421"/>
      <c r="N55" s="197"/>
      <c r="O55" s="53"/>
    </row>
    <row r="56" spans="2:29">
      <c r="B56" s="52"/>
      <c r="C56" s="195" t="s">
        <v>141</v>
      </c>
      <c r="D56" s="422"/>
      <c r="E56" s="183"/>
      <c r="F56" s="59">
        <v>1</v>
      </c>
      <c r="G56" s="60"/>
      <c r="H56" s="59">
        <v>1</v>
      </c>
      <c r="I56" s="370" t="s">
        <v>70</v>
      </c>
      <c r="J56" s="423"/>
      <c r="K56" s="423"/>
      <c r="L56" s="423"/>
      <c r="M56" s="423"/>
      <c r="N56" s="198"/>
      <c r="O56" s="53"/>
    </row>
    <row r="57" spans="2:29">
      <c r="B57" s="192"/>
      <c r="C57" s="36" t="s">
        <v>234</v>
      </c>
      <c r="D57" s="36"/>
      <c r="E57" s="36"/>
      <c r="F57" s="54">
        <f>SUM(F58:F61)</f>
        <v>5</v>
      </c>
      <c r="G57" s="54" t="s">
        <v>62</v>
      </c>
      <c r="H57" s="54">
        <f>SUM(H58:H61)</f>
        <v>3</v>
      </c>
      <c r="I57" s="55" t="s">
        <v>186</v>
      </c>
      <c r="J57" s="36"/>
      <c r="K57" s="36"/>
      <c r="L57" s="36"/>
      <c r="M57" s="36"/>
      <c r="N57" s="36"/>
      <c r="O57" s="424">
        <v>45203</v>
      </c>
    </row>
    <row r="58" spans="2:29">
      <c r="B58" s="52"/>
      <c r="C58" s="193" t="s">
        <v>93</v>
      </c>
      <c r="D58" s="418"/>
      <c r="E58" s="181"/>
      <c r="F58" s="57">
        <v>1</v>
      </c>
      <c r="G58" s="58"/>
      <c r="H58" s="57">
        <v>1</v>
      </c>
      <c r="I58" s="368" t="s">
        <v>32</v>
      </c>
      <c r="J58" s="419"/>
      <c r="K58" s="419"/>
      <c r="L58" s="419"/>
      <c r="M58" s="419"/>
      <c r="N58" s="196"/>
      <c r="O58" s="53"/>
    </row>
    <row r="59" spans="2:29">
      <c r="B59" s="52"/>
      <c r="C59" s="194" t="s">
        <v>54</v>
      </c>
      <c r="D59" s="420"/>
      <c r="E59" s="182"/>
      <c r="F59" s="10">
        <v>2</v>
      </c>
      <c r="G59" s="11"/>
      <c r="H59" s="10">
        <v>0</v>
      </c>
      <c r="I59" s="369" t="s">
        <v>233</v>
      </c>
      <c r="J59" s="421"/>
      <c r="K59" s="421"/>
      <c r="L59" s="421"/>
      <c r="M59" s="421"/>
      <c r="N59" s="197"/>
      <c r="O59" s="53"/>
    </row>
    <row r="60" spans="2:29">
      <c r="B60" s="52"/>
      <c r="C60" s="194" t="s">
        <v>158</v>
      </c>
      <c r="D60" s="420"/>
      <c r="E60" s="182"/>
      <c r="F60" s="10">
        <v>1</v>
      </c>
      <c r="G60" s="11"/>
      <c r="H60" s="10">
        <v>1</v>
      </c>
      <c r="I60" s="369" t="s">
        <v>33</v>
      </c>
      <c r="J60" s="421"/>
      <c r="K60" s="421"/>
      <c r="L60" s="421"/>
      <c r="M60" s="421"/>
      <c r="N60" s="197"/>
      <c r="O60" s="53"/>
    </row>
    <row r="61" spans="2:29">
      <c r="B61" s="52"/>
      <c r="C61" s="195" t="s">
        <v>237</v>
      </c>
      <c r="D61" s="422"/>
      <c r="E61" s="183"/>
      <c r="F61" s="59">
        <v>1</v>
      </c>
      <c r="G61" s="60"/>
      <c r="H61" s="59">
        <v>1</v>
      </c>
      <c r="I61" s="370" t="s">
        <v>37</v>
      </c>
      <c r="J61" s="423"/>
      <c r="K61" s="423"/>
      <c r="L61" s="423"/>
      <c r="M61" s="423"/>
      <c r="N61" s="198"/>
      <c r="O61" s="53"/>
    </row>
    <row r="62" spans="2:29">
      <c r="B62" s="52"/>
      <c r="C62" s="36"/>
      <c r="D62" s="36"/>
      <c r="E62" s="36"/>
      <c r="F62" s="36"/>
      <c r="G62" s="36"/>
      <c r="H62" s="50"/>
      <c r="I62" s="36"/>
      <c r="J62" s="36"/>
      <c r="K62" s="36"/>
      <c r="L62" s="36"/>
      <c r="M62" s="36"/>
      <c r="N62" s="36"/>
      <c r="O62" s="53"/>
    </row>
    <row r="63" spans="2:29">
      <c r="B63" s="48" t="s">
        <v>256</v>
      </c>
      <c r="C63" s="49"/>
      <c r="D63" s="49"/>
      <c r="E63" s="36"/>
      <c r="F63" s="36"/>
      <c r="G63" s="36"/>
      <c r="H63" s="50"/>
      <c r="I63" s="36"/>
      <c r="J63" s="36"/>
      <c r="K63" s="36"/>
      <c r="L63" s="36"/>
      <c r="M63" s="36"/>
      <c r="N63" s="36"/>
      <c r="O63" s="51"/>
    </row>
    <row r="64" spans="2:29">
      <c r="B64" s="192"/>
      <c r="C64" s="36" t="s">
        <v>58</v>
      </c>
      <c r="D64" s="36"/>
      <c r="E64" s="36"/>
      <c r="F64" s="54">
        <f>SUM(F65:F68)</f>
        <v>5</v>
      </c>
      <c r="G64" s="54" t="s">
        <v>62</v>
      </c>
      <c r="H64" s="54">
        <f>SUM(H65:H68)</f>
        <v>3</v>
      </c>
      <c r="I64" s="55" t="s">
        <v>185</v>
      </c>
      <c r="J64" s="36"/>
      <c r="K64" s="36"/>
      <c r="L64" s="36"/>
      <c r="M64" s="36"/>
      <c r="N64" s="36"/>
      <c r="O64" s="424">
        <v>45208</v>
      </c>
    </row>
    <row r="65" spans="2:15">
      <c r="B65" s="52"/>
      <c r="C65" s="193" t="s">
        <v>15</v>
      </c>
      <c r="D65" s="418"/>
      <c r="E65" s="181"/>
      <c r="F65" s="57">
        <v>2</v>
      </c>
      <c r="G65" s="58"/>
      <c r="H65" s="57">
        <v>0</v>
      </c>
      <c r="I65" s="368" t="s">
        <v>160</v>
      </c>
      <c r="J65" s="419"/>
      <c r="K65" s="419"/>
      <c r="L65" s="419"/>
      <c r="M65" s="419"/>
      <c r="N65" s="196"/>
      <c r="O65" s="53"/>
    </row>
    <row r="66" spans="2:15">
      <c r="B66" s="52"/>
      <c r="C66" s="194" t="s">
        <v>17</v>
      </c>
      <c r="D66" s="420"/>
      <c r="E66" s="182"/>
      <c r="F66" s="10">
        <v>1</v>
      </c>
      <c r="G66" s="11"/>
      <c r="H66" s="10">
        <v>1</v>
      </c>
      <c r="I66" s="369" t="s">
        <v>176</v>
      </c>
      <c r="J66" s="421"/>
      <c r="K66" s="421"/>
      <c r="L66" s="421"/>
      <c r="M66" s="421"/>
      <c r="N66" s="197"/>
      <c r="O66" s="53"/>
    </row>
    <row r="67" spans="2:15">
      <c r="B67" s="52"/>
      <c r="C67" s="194" t="s">
        <v>143</v>
      </c>
      <c r="D67" s="420"/>
      <c r="E67" s="182"/>
      <c r="F67" s="10">
        <v>2</v>
      </c>
      <c r="G67" s="11"/>
      <c r="H67" s="10">
        <v>0</v>
      </c>
      <c r="I67" s="369" t="s">
        <v>141</v>
      </c>
      <c r="J67" s="421"/>
      <c r="K67" s="421"/>
      <c r="L67" s="421"/>
      <c r="M67" s="421"/>
      <c r="N67" s="197"/>
      <c r="O67" s="53"/>
    </row>
    <row r="68" spans="2:15">
      <c r="B68" s="52"/>
      <c r="C68" s="195" t="s">
        <v>140</v>
      </c>
      <c r="D68" s="422"/>
      <c r="E68" s="183"/>
      <c r="F68" s="59">
        <v>0</v>
      </c>
      <c r="G68" s="60"/>
      <c r="H68" s="59">
        <v>2</v>
      </c>
      <c r="I68" s="370" t="s">
        <v>66</v>
      </c>
      <c r="J68" s="423"/>
      <c r="K68" s="423"/>
      <c r="L68" s="423"/>
      <c r="M68" s="423"/>
      <c r="N68" s="198"/>
      <c r="O68" s="53"/>
    </row>
    <row r="69" spans="2:15">
      <c r="B69" s="192"/>
      <c r="C69" s="36" t="s">
        <v>92</v>
      </c>
      <c r="D69" s="36"/>
      <c r="E69" s="36"/>
      <c r="F69" s="54">
        <f>SUM(F70:F73)</f>
        <v>3</v>
      </c>
      <c r="G69" s="54" t="s">
        <v>62</v>
      </c>
      <c r="H69" s="54">
        <f>SUM(H70:H73)</f>
        <v>5</v>
      </c>
      <c r="I69" s="55" t="s">
        <v>234</v>
      </c>
      <c r="J69" s="36"/>
      <c r="K69" s="36"/>
      <c r="L69" s="36"/>
      <c r="M69" s="36"/>
      <c r="N69" s="36"/>
      <c r="O69" s="424">
        <v>45209</v>
      </c>
    </row>
    <row r="70" spans="2:15">
      <c r="B70" s="52"/>
      <c r="C70" s="193" t="s">
        <v>29</v>
      </c>
      <c r="D70" s="418"/>
      <c r="E70" s="181"/>
      <c r="F70" s="57">
        <v>1</v>
      </c>
      <c r="G70" s="58"/>
      <c r="H70" s="57">
        <v>1</v>
      </c>
      <c r="I70" s="368" t="s">
        <v>54</v>
      </c>
      <c r="J70" s="419"/>
      <c r="K70" s="419"/>
      <c r="L70" s="419"/>
      <c r="M70" s="419"/>
      <c r="N70" s="196"/>
      <c r="O70" s="53"/>
    </row>
    <row r="71" spans="2:15">
      <c r="B71" s="52"/>
      <c r="C71" s="194" t="s">
        <v>70</v>
      </c>
      <c r="D71" s="420"/>
      <c r="E71" s="182"/>
      <c r="F71" s="10">
        <v>0</v>
      </c>
      <c r="G71" s="11"/>
      <c r="H71" s="10">
        <v>2</v>
      </c>
      <c r="I71" s="369" t="s">
        <v>93</v>
      </c>
      <c r="J71" s="421"/>
      <c r="K71" s="421"/>
      <c r="L71" s="421"/>
      <c r="M71" s="421"/>
      <c r="N71" s="197"/>
      <c r="O71" s="53"/>
    </row>
    <row r="72" spans="2:15">
      <c r="B72" s="52"/>
      <c r="C72" s="194" t="s">
        <v>35</v>
      </c>
      <c r="D72" s="420"/>
      <c r="E72" s="182"/>
      <c r="F72" s="10">
        <v>1</v>
      </c>
      <c r="G72" s="11"/>
      <c r="H72" s="10">
        <v>1</v>
      </c>
      <c r="I72" s="369" t="s">
        <v>158</v>
      </c>
      <c r="J72" s="421"/>
      <c r="K72" s="421"/>
      <c r="L72" s="421"/>
      <c r="M72" s="421"/>
      <c r="N72" s="197"/>
      <c r="O72" s="53"/>
    </row>
    <row r="73" spans="2:15">
      <c r="B73" s="52"/>
      <c r="C73" s="195" t="s">
        <v>22</v>
      </c>
      <c r="D73" s="422"/>
      <c r="E73" s="183"/>
      <c r="F73" s="59">
        <v>1</v>
      </c>
      <c r="G73" s="60"/>
      <c r="H73" s="59">
        <v>1</v>
      </c>
      <c r="I73" s="370" t="s">
        <v>237</v>
      </c>
      <c r="J73" s="423"/>
      <c r="K73" s="423"/>
      <c r="L73" s="423"/>
      <c r="M73" s="423"/>
      <c r="N73" s="198"/>
      <c r="O73" s="53"/>
    </row>
    <row r="74" spans="2:15">
      <c r="B74" s="192"/>
      <c r="C74" s="36" t="s">
        <v>186</v>
      </c>
      <c r="D74" s="36"/>
      <c r="E74" s="36"/>
      <c r="F74" s="54">
        <f>SUM(F75:F78)</f>
        <v>2</v>
      </c>
      <c r="G74" s="54" t="s">
        <v>62</v>
      </c>
      <c r="H74" s="54">
        <f>SUM(H75:H78)</f>
        <v>6</v>
      </c>
      <c r="I74" s="55" t="s">
        <v>184</v>
      </c>
      <c r="J74" s="36"/>
      <c r="K74" s="36"/>
      <c r="L74" s="36"/>
      <c r="M74" s="36"/>
      <c r="N74" s="36"/>
      <c r="O74" s="424">
        <v>45211</v>
      </c>
    </row>
    <row r="75" spans="2:15">
      <c r="B75" s="52"/>
      <c r="C75" s="193" t="s">
        <v>32</v>
      </c>
      <c r="D75" s="418"/>
      <c r="E75" s="181"/>
      <c r="F75" s="57">
        <v>1</v>
      </c>
      <c r="G75" s="58"/>
      <c r="H75" s="57">
        <v>1</v>
      </c>
      <c r="I75" s="368" t="s">
        <v>189</v>
      </c>
      <c r="J75" s="419"/>
      <c r="K75" s="419"/>
      <c r="L75" s="419"/>
      <c r="M75" s="419"/>
      <c r="N75" s="196"/>
      <c r="O75" s="53"/>
    </row>
    <row r="76" spans="2:15">
      <c r="B76" s="52"/>
      <c r="C76" s="194" t="s">
        <v>37</v>
      </c>
      <c r="D76" s="420"/>
      <c r="E76" s="182"/>
      <c r="F76" s="10">
        <v>0</v>
      </c>
      <c r="G76" s="11"/>
      <c r="H76" s="10">
        <v>2</v>
      </c>
      <c r="I76" s="369" t="s">
        <v>197</v>
      </c>
      <c r="J76" s="421"/>
      <c r="K76" s="421"/>
      <c r="L76" s="421"/>
      <c r="M76" s="421"/>
      <c r="N76" s="197"/>
      <c r="O76" s="53"/>
    </row>
    <row r="77" spans="2:15">
      <c r="B77" s="52"/>
      <c r="C77" s="194" t="s">
        <v>33</v>
      </c>
      <c r="D77" s="420"/>
      <c r="E77" s="182"/>
      <c r="F77" s="10">
        <v>0</v>
      </c>
      <c r="G77" s="11"/>
      <c r="H77" s="10">
        <v>2</v>
      </c>
      <c r="I77" s="369" t="s">
        <v>18</v>
      </c>
      <c r="J77" s="421"/>
      <c r="K77" s="421"/>
      <c r="L77" s="421"/>
      <c r="M77" s="421"/>
      <c r="N77" s="197"/>
      <c r="O77" s="53"/>
    </row>
    <row r="78" spans="2:15">
      <c r="B78" s="52"/>
      <c r="C78" s="195" t="s">
        <v>233</v>
      </c>
      <c r="D78" s="422"/>
      <c r="E78" s="183"/>
      <c r="F78" s="59">
        <v>1</v>
      </c>
      <c r="G78" s="60"/>
      <c r="H78" s="59">
        <v>1</v>
      </c>
      <c r="I78" s="370" t="s">
        <v>194</v>
      </c>
      <c r="J78" s="423"/>
      <c r="K78" s="423"/>
      <c r="L78" s="423"/>
      <c r="M78" s="423"/>
      <c r="N78" s="198"/>
      <c r="O78" s="53"/>
    </row>
    <row r="79" spans="2:15">
      <c r="B79" s="52"/>
      <c r="C79" s="36"/>
      <c r="D79" s="36"/>
      <c r="E79" s="36"/>
      <c r="F79" s="36"/>
      <c r="G79" s="36"/>
      <c r="H79" s="50"/>
      <c r="I79" s="36"/>
      <c r="J79" s="36"/>
      <c r="K79" s="36"/>
      <c r="L79" s="36"/>
      <c r="M79" s="36"/>
      <c r="N79" s="36"/>
      <c r="O79" s="53"/>
    </row>
    <row r="80" spans="2:15">
      <c r="B80" s="48" t="s">
        <v>283</v>
      </c>
      <c r="C80" s="49"/>
      <c r="D80" s="49"/>
      <c r="E80" s="36"/>
      <c r="F80" s="36"/>
      <c r="G80" s="36"/>
      <c r="H80" s="50"/>
      <c r="I80" s="36"/>
      <c r="J80" s="36"/>
      <c r="K80" s="36"/>
      <c r="L80" s="36"/>
      <c r="M80" s="36"/>
      <c r="N80" s="36"/>
      <c r="O80" s="51"/>
    </row>
    <row r="81" spans="2:15">
      <c r="B81" s="192"/>
      <c r="C81" s="36" t="s">
        <v>185</v>
      </c>
      <c r="D81" s="36"/>
      <c r="E81" s="36"/>
      <c r="F81" s="54">
        <f>SUM(F82:F85)</f>
        <v>6</v>
      </c>
      <c r="G81" s="54" t="s">
        <v>62</v>
      </c>
      <c r="H81" s="54">
        <f>SUM(H82:H85)</f>
        <v>2</v>
      </c>
      <c r="I81" s="55" t="s">
        <v>186</v>
      </c>
      <c r="J81" s="36"/>
      <c r="K81" s="36"/>
      <c r="L81" s="36"/>
      <c r="M81" s="36"/>
      <c r="N81" s="36"/>
      <c r="O81" s="424">
        <v>45216</v>
      </c>
    </row>
    <row r="82" spans="2:15">
      <c r="B82" s="52"/>
      <c r="C82" s="193" t="s">
        <v>66</v>
      </c>
      <c r="D82" s="418"/>
      <c r="E82" s="181"/>
      <c r="F82" s="57">
        <v>1</v>
      </c>
      <c r="G82" s="58"/>
      <c r="H82" s="57">
        <v>1</v>
      </c>
      <c r="I82" s="368" t="s">
        <v>32</v>
      </c>
      <c r="J82" s="419"/>
      <c r="K82" s="419"/>
      <c r="L82" s="419"/>
      <c r="M82" s="419"/>
      <c r="N82" s="196"/>
      <c r="O82" s="53"/>
    </row>
    <row r="83" spans="2:15">
      <c r="B83" s="52"/>
      <c r="C83" s="194" t="s">
        <v>176</v>
      </c>
      <c r="D83" s="420"/>
      <c r="E83" s="182"/>
      <c r="F83" s="10">
        <v>1</v>
      </c>
      <c r="G83" s="11"/>
      <c r="H83" s="10">
        <v>1</v>
      </c>
      <c r="I83" s="369" t="s">
        <v>37</v>
      </c>
      <c r="J83" s="421"/>
      <c r="K83" s="421"/>
      <c r="L83" s="421"/>
      <c r="M83" s="421"/>
      <c r="N83" s="197"/>
      <c r="O83" s="53"/>
    </row>
    <row r="84" spans="2:15">
      <c r="B84" s="52"/>
      <c r="C84" s="194" t="s">
        <v>160</v>
      </c>
      <c r="D84" s="420"/>
      <c r="E84" s="182"/>
      <c r="F84" s="10">
        <v>2</v>
      </c>
      <c r="G84" s="11"/>
      <c r="H84" s="10">
        <v>0</v>
      </c>
      <c r="I84" s="369" t="s">
        <v>33</v>
      </c>
      <c r="J84" s="421"/>
      <c r="K84" s="421"/>
      <c r="L84" s="421"/>
      <c r="M84" s="421"/>
      <c r="N84" s="197"/>
      <c r="O84" s="53"/>
    </row>
    <row r="85" spans="2:15">
      <c r="B85" s="52"/>
      <c r="C85" s="195" t="s">
        <v>141</v>
      </c>
      <c r="D85" s="422"/>
      <c r="E85" s="183"/>
      <c r="F85" s="59">
        <v>2</v>
      </c>
      <c r="G85" s="60"/>
      <c r="H85" s="59">
        <v>0</v>
      </c>
      <c r="I85" s="370" t="s">
        <v>233</v>
      </c>
      <c r="J85" s="423"/>
      <c r="K85" s="423"/>
      <c r="L85" s="423"/>
      <c r="M85" s="423"/>
      <c r="N85" s="198"/>
      <c r="O85" s="53"/>
    </row>
    <row r="86" spans="2:15">
      <c r="B86" s="192"/>
      <c r="C86" s="36" t="s">
        <v>58</v>
      </c>
      <c r="D86" s="36"/>
      <c r="E86" s="36"/>
      <c r="F86" s="54">
        <f>SUM(F87:F90)</f>
        <v>7</v>
      </c>
      <c r="G86" s="54" t="s">
        <v>62</v>
      </c>
      <c r="H86" s="54">
        <f>SUM(H87:H90)</f>
        <v>1</v>
      </c>
      <c r="I86" s="55" t="s">
        <v>92</v>
      </c>
      <c r="J86" s="36"/>
      <c r="K86" s="36"/>
      <c r="L86" s="36"/>
      <c r="M86" s="36"/>
      <c r="N86" s="36"/>
      <c r="O86" s="424">
        <v>45217</v>
      </c>
    </row>
    <row r="87" spans="2:15">
      <c r="B87" s="52"/>
      <c r="C87" s="193" t="s">
        <v>143</v>
      </c>
      <c r="D87" s="418"/>
      <c r="E87" s="181"/>
      <c r="F87" s="57">
        <v>1</v>
      </c>
      <c r="G87" s="58"/>
      <c r="H87" s="57">
        <v>1</v>
      </c>
      <c r="I87" s="368" t="s">
        <v>70</v>
      </c>
      <c r="J87" s="419"/>
      <c r="K87" s="419"/>
      <c r="L87" s="419"/>
      <c r="M87" s="419"/>
      <c r="N87" s="196"/>
      <c r="O87" s="53"/>
    </row>
    <row r="88" spans="2:15">
      <c r="B88" s="52"/>
      <c r="C88" s="194" t="s">
        <v>17</v>
      </c>
      <c r="D88" s="420"/>
      <c r="E88" s="182"/>
      <c r="F88" s="10">
        <v>2</v>
      </c>
      <c r="G88" s="11"/>
      <c r="H88" s="10">
        <v>0</v>
      </c>
      <c r="I88" s="369" t="s">
        <v>35</v>
      </c>
      <c r="J88" s="421"/>
      <c r="K88" s="421"/>
      <c r="L88" s="421"/>
      <c r="M88" s="421"/>
      <c r="N88" s="197"/>
      <c r="O88" s="53"/>
    </row>
    <row r="89" spans="2:15">
      <c r="B89" s="52"/>
      <c r="C89" s="194" t="s">
        <v>15</v>
      </c>
      <c r="D89" s="420"/>
      <c r="E89" s="182"/>
      <c r="F89" s="10">
        <v>2</v>
      </c>
      <c r="G89" s="11"/>
      <c r="H89" s="10">
        <v>0</v>
      </c>
      <c r="I89" s="369" t="s">
        <v>22</v>
      </c>
      <c r="J89" s="421"/>
      <c r="K89" s="421"/>
      <c r="L89" s="421"/>
      <c r="M89" s="421"/>
      <c r="N89" s="197"/>
      <c r="O89" s="53"/>
    </row>
    <row r="90" spans="2:15">
      <c r="B90" s="52"/>
      <c r="C90" s="195" t="s">
        <v>140</v>
      </c>
      <c r="D90" s="422"/>
      <c r="E90" s="183"/>
      <c r="F90" s="59">
        <v>2</v>
      </c>
      <c r="G90" s="60"/>
      <c r="H90" s="59">
        <v>0</v>
      </c>
      <c r="I90" s="370" t="s">
        <v>29</v>
      </c>
      <c r="J90" s="423"/>
      <c r="K90" s="423"/>
      <c r="L90" s="423"/>
      <c r="M90" s="423"/>
      <c r="N90" s="198"/>
      <c r="O90" s="53"/>
    </row>
    <row r="91" spans="2:15">
      <c r="B91" s="192"/>
      <c r="C91" s="36" t="s">
        <v>234</v>
      </c>
      <c r="D91" s="36"/>
      <c r="E91" s="36"/>
      <c r="F91" s="54">
        <f>SUM(F92:F95)</f>
        <v>4</v>
      </c>
      <c r="G91" s="54" t="s">
        <v>62</v>
      </c>
      <c r="H91" s="54">
        <f>SUM(H92:H95)</f>
        <v>4</v>
      </c>
      <c r="I91" s="55" t="s">
        <v>184</v>
      </c>
      <c r="J91" s="36"/>
      <c r="K91" s="36"/>
      <c r="L91" s="36"/>
      <c r="M91" s="36"/>
      <c r="N91" s="36"/>
      <c r="O91" s="424">
        <v>45217</v>
      </c>
    </row>
    <row r="92" spans="2:15">
      <c r="B92" s="52"/>
      <c r="C92" s="193" t="s">
        <v>28</v>
      </c>
      <c r="D92" s="418"/>
      <c r="E92" s="181"/>
      <c r="F92" s="57">
        <v>1</v>
      </c>
      <c r="G92" s="58"/>
      <c r="H92" s="57">
        <v>1</v>
      </c>
      <c r="I92" s="368" t="s">
        <v>189</v>
      </c>
      <c r="J92" s="419"/>
      <c r="K92" s="419"/>
      <c r="L92" s="419"/>
      <c r="M92" s="419"/>
      <c r="N92" s="196"/>
      <c r="O92" s="53"/>
    </row>
    <row r="93" spans="2:15">
      <c r="B93" s="52"/>
      <c r="C93" s="194" t="s">
        <v>93</v>
      </c>
      <c r="D93" s="420"/>
      <c r="E93" s="182"/>
      <c r="F93" s="10">
        <v>1</v>
      </c>
      <c r="G93" s="11"/>
      <c r="H93" s="10">
        <v>1</v>
      </c>
      <c r="I93" s="369" t="s">
        <v>194</v>
      </c>
      <c r="J93" s="421"/>
      <c r="K93" s="421"/>
      <c r="L93" s="421"/>
      <c r="M93" s="421"/>
      <c r="N93" s="197"/>
      <c r="O93" s="53"/>
    </row>
    <row r="94" spans="2:15">
      <c r="B94" s="52"/>
      <c r="C94" s="194" t="s">
        <v>158</v>
      </c>
      <c r="D94" s="420"/>
      <c r="E94" s="182"/>
      <c r="F94" s="10">
        <v>0</v>
      </c>
      <c r="G94" s="11"/>
      <c r="H94" s="10">
        <v>2</v>
      </c>
      <c r="I94" s="369" t="s">
        <v>18</v>
      </c>
      <c r="J94" s="421"/>
      <c r="K94" s="421"/>
      <c r="L94" s="421"/>
      <c r="M94" s="421"/>
      <c r="N94" s="197"/>
      <c r="O94" s="53"/>
    </row>
    <row r="95" spans="2:15">
      <c r="B95" s="52"/>
      <c r="C95" s="195" t="s">
        <v>237</v>
      </c>
      <c r="D95" s="422"/>
      <c r="E95" s="183"/>
      <c r="F95" s="59">
        <v>2</v>
      </c>
      <c r="G95" s="60"/>
      <c r="H95" s="59">
        <v>0</v>
      </c>
      <c r="I95" s="370" t="s">
        <v>197</v>
      </c>
      <c r="J95" s="423"/>
      <c r="K95" s="423"/>
      <c r="L95" s="423"/>
      <c r="M95" s="423"/>
      <c r="N95" s="198"/>
      <c r="O95" s="53"/>
    </row>
    <row r="96" spans="2:15">
      <c r="B96" s="52"/>
      <c r="C96" s="36"/>
      <c r="D96" s="36"/>
      <c r="E96" s="36"/>
      <c r="F96" s="36"/>
      <c r="G96" s="36"/>
      <c r="H96" s="50"/>
      <c r="I96" s="36"/>
      <c r="J96" s="36"/>
      <c r="K96" s="36"/>
      <c r="L96" s="36"/>
      <c r="M96" s="36"/>
      <c r="N96" s="36"/>
      <c r="O96" s="53"/>
    </row>
    <row r="97" spans="2:15">
      <c r="B97" s="48" t="s">
        <v>292</v>
      </c>
      <c r="C97" s="49"/>
      <c r="D97" s="49"/>
      <c r="E97" s="36"/>
      <c r="F97" s="36"/>
      <c r="G97" s="36"/>
      <c r="H97" s="50"/>
      <c r="I97" s="36"/>
      <c r="J97" s="36"/>
      <c r="K97" s="36"/>
      <c r="L97" s="36"/>
      <c r="M97" s="36"/>
      <c r="N97" s="36"/>
      <c r="O97" s="51"/>
    </row>
    <row r="98" spans="2:15">
      <c r="B98" s="192"/>
      <c r="C98" s="36" t="s">
        <v>186</v>
      </c>
      <c r="D98" s="36"/>
      <c r="E98" s="36"/>
      <c r="F98" s="54">
        <f>SUM(F99:F102)</f>
        <v>3</v>
      </c>
      <c r="G98" s="54" t="s">
        <v>62</v>
      </c>
      <c r="H98" s="54">
        <f>SUM(H99:H102)</f>
        <v>5</v>
      </c>
      <c r="I98" s="55" t="s">
        <v>92</v>
      </c>
      <c r="J98" s="36"/>
      <c r="K98" s="36"/>
      <c r="L98" s="36"/>
      <c r="M98" s="36"/>
      <c r="N98" s="36"/>
      <c r="O98" s="424">
        <v>45237</v>
      </c>
    </row>
    <row r="99" spans="2:15">
      <c r="B99" s="52"/>
      <c r="C99" s="193" t="s">
        <v>32</v>
      </c>
      <c r="D99" s="418"/>
      <c r="E99" s="181"/>
      <c r="F99" s="57">
        <v>2</v>
      </c>
      <c r="G99" s="58"/>
      <c r="H99" s="57">
        <v>0</v>
      </c>
      <c r="I99" s="368" t="s">
        <v>35</v>
      </c>
      <c r="J99" s="419"/>
      <c r="K99" s="419"/>
      <c r="L99" s="419"/>
      <c r="M99" s="419"/>
      <c r="N99" s="196"/>
      <c r="O99" s="53"/>
    </row>
    <row r="100" spans="2:15">
      <c r="B100" s="52"/>
      <c r="C100" s="194" t="s">
        <v>233</v>
      </c>
      <c r="D100" s="420"/>
      <c r="E100" s="182"/>
      <c r="F100" s="10">
        <v>1</v>
      </c>
      <c r="G100" s="11"/>
      <c r="H100" s="10">
        <v>1</v>
      </c>
      <c r="I100" s="369" t="s">
        <v>22</v>
      </c>
      <c r="J100" s="421"/>
      <c r="K100" s="421"/>
      <c r="L100" s="421"/>
      <c r="M100" s="421"/>
      <c r="N100" s="197"/>
      <c r="O100" s="53"/>
    </row>
    <row r="101" spans="2:15">
      <c r="B101" s="52"/>
      <c r="C101" s="194" t="s">
        <v>33</v>
      </c>
      <c r="D101" s="420"/>
      <c r="E101" s="182"/>
      <c r="F101" s="10">
        <v>0</v>
      </c>
      <c r="G101" s="11"/>
      <c r="H101" s="10">
        <v>2</v>
      </c>
      <c r="I101" s="369" t="s">
        <v>70</v>
      </c>
      <c r="J101" s="421"/>
      <c r="K101" s="421"/>
      <c r="L101" s="421"/>
      <c r="M101" s="421"/>
      <c r="N101" s="197"/>
      <c r="O101" s="53"/>
    </row>
    <row r="102" spans="2:15">
      <c r="B102" s="52"/>
      <c r="C102" s="195" t="s">
        <v>37</v>
      </c>
      <c r="D102" s="422"/>
      <c r="E102" s="183"/>
      <c r="F102" s="59">
        <v>0</v>
      </c>
      <c r="G102" s="60"/>
      <c r="H102" s="59">
        <v>2</v>
      </c>
      <c r="I102" s="370" t="s">
        <v>29</v>
      </c>
      <c r="J102" s="423"/>
      <c r="K102" s="423"/>
      <c r="L102" s="423"/>
      <c r="M102" s="423"/>
      <c r="N102" s="198"/>
      <c r="O102" s="53"/>
    </row>
    <row r="103" spans="2:15">
      <c r="B103" s="192"/>
      <c r="C103" s="36" t="s">
        <v>234</v>
      </c>
      <c r="D103" s="36"/>
      <c r="E103" s="36"/>
      <c r="F103" s="54">
        <f>SUM(F104:F107)</f>
        <v>7</v>
      </c>
      <c r="G103" s="54" t="s">
        <v>62</v>
      </c>
      <c r="H103" s="54">
        <f>SUM(H104:H107)</f>
        <v>1</v>
      </c>
      <c r="I103" s="55" t="s">
        <v>58</v>
      </c>
      <c r="J103" s="36"/>
      <c r="K103" s="36"/>
      <c r="L103" s="36"/>
      <c r="M103" s="36"/>
      <c r="N103" s="36"/>
      <c r="O103" s="424">
        <v>45237</v>
      </c>
    </row>
    <row r="104" spans="2:15">
      <c r="B104" s="52"/>
      <c r="C104" s="193" t="s">
        <v>158</v>
      </c>
      <c r="D104" s="418"/>
      <c r="E104" s="181"/>
      <c r="F104" s="57">
        <v>2</v>
      </c>
      <c r="G104" s="58"/>
      <c r="H104" s="57">
        <v>0</v>
      </c>
      <c r="I104" s="368" t="s">
        <v>17</v>
      </c>
      <c r="J104" s="419"/>
      <c r="K104" s="419"/>
      <c r="L104" s="419"/>
      <c r="M104" s="419"/>
      <c r="N104" s="196"/>
      <c r="O104" s="53"/>
    </row>
    <row r="105" spans="2:15">
      <c r="B105" s="52"/>
      <c r="C105" s="194" t="s">
        <v>93</v>
      </c>
      <c r="D105" s="420"/>
      <c r="E105" s="182"/>
      <c r="F105" s="10">
        <v>2</v>
      </c>
      <c r="G105" s="11"/>
      <c r="H105" s="10">
        <v>0</v>
      </c>
      <c r="I105" s="369" t="s">
        <v>143</v>
      </c>
      <c r="J105" s="421"/>
      <c r="K105" s="421"/>
      <c r="L105" s="421"/>
      <c r="M105" s="421"/>
      <c r="N105" s="197"/>
      <c r="O105" s="53"/>
    </row>
    <row r="106" spans="2:15">
      <c r="B106" s="52"/>
      <c r="C106" s="194" t="s">
        <v>54</v>
      </c>
      <c r="D106" s="420"/>
      <c r="E106" s="182"/>
      <c r="F106" s="10">
        <v>1</v>
      </c>
      <c r="G106" s="11"/>
      <c r="H106" s="10">
        <v>1</v>
      </c>
      <c r="I106" s="369" t="s">
        <v>140</v>
      </c>
      <c r="J106" s="421"/>
      <c r="K106" s="421"/>
      <c r="L106" s="421"/>
      <c r="M106" s="421"/>
      <c r="N106" s="197"/>
      <c r="O106" s="53"/>
    </row>
    <row r="107" spans="2:15">
      <c r="B107" s="52"/>
      <c r="C107" s="195" t="s">
        <v>237</v>
      </c>
      <c r="D107" s="422"/>
      <c r="E107" s="183"/>
      <c r="F107" s="59">
        <v>2</v>
      </c>
      <c r="G107" s="60"/>
      <c r="H107" s="59">
        <v>0</v>
      </c>
      <c r="I107" s="370" t="s">
        <v>267</v>
      </c>
      <c r="J107" s="423"/>
      <c r="K107" s="423"/>
      <c r="L107" s="423"/>
      <c r="M107" s="423"/>
      <c r="N107" s="198"/>
      <c r="O107" s="53"/>
    </row>
    <row r="108" spans="2:15">
      <c r="B108" s="192"/>
      <c r="C108" s="36" t="s">
        <v>184</v>
      </c>
      <c r="D108" s="36"/>
      <c r="E108" s="36"/>
      <c r="F108" s="54">
        <f>SUM(F109:F112)</f>
        <v>6</v>
      </c>
      <c r="G108" s="54" t="s">
        <v>62</v>
      </c>
      <c r="H108" s="54">
        <f>SUM(H109:H112)</f>
        <v>2</v>
      </c>
      <c r="I108" s="55" t="s">
        <v>185</v>
      </c>
      <c r="J108" s="36"/>
      <c r="K108" s="36"/>
      <c r="L108" s="36"/>
      <c r="M108" s="36"/>
      <c r="N108" s="36"/>
      <c r="O108" s="424">
        <v>45239</v>
      </c>
    </row>
    <row r="109" spans="2:15">
      <c r="B109" s="52"/>
      <c r="C109" s="193" t="s">
        <v>194</v>
      </c>
      <c r="D109" s="418"/>
      <c r="E109" s="181"/>
      <c r="F109" s="57">
        <v>2</v>
      </c>
      <c r="G109" s="58"/>
      <c r="H109" s="57">
        <v>0</v>
      </c>
      <c r="I109" s="368" t="s">
        <v>141</v>
      </c>
      <c r="J109" s="419"/>
      <c r="K109" s="419"/>
      <c r="L109" s="419"/>
      <c r="M109" s="419"/>
      <c r="N109" s="196"/>
      <c r="O109" s="53"/>
    </row>
    <row r="110" spans="2:15">
      <c r="B110" s="52"/>
      <c r="C110" s="194" t="s">
        <v>18</v>
      </c>
      <c r="D110" s="420"/>
      <c r="E110" s="182"/>
      <c r="F110" s="10">
        <v>2</v>
      </c>
      <c r="G110" s="11"/>
      <c r="H110" s="10">
        <v>0</v>
      </c>
      <c r="I110" s="369" t="s">
        <v>160</v>
      </c>
      <c r="J110" s="421"/>
      <c r="K110" s="421"/>
      <c r="L110" s="421"/>
      <c r="M110" s="421"/>
      <c r="N110" s="197"/>
      <c r="O110" s="53"/>
    </row>
    <row r="111" spans="2:15">
      <c r="B111" s="52"/>
      <c r="C111" s="194" t="s">
        <v>197</v>
      </c>
      <c r="D111" s="420"/>
      <c r="E111" s="182"/>
      <c r="F111" s="10">
        <v>2</v>
      </c>
      <c r="G111" s="11"/>
      <c r="H111" s="10">
        <v>0</v>
      </c>
      <c r="I111" s="369" t="s">
        <v>176</v>
      </c>
      <c r="J111" s="421"/>
      <c r="K111" s="421"/>
      <c r="L111" s="421"/>
      <c r="M111" s="421"/>
      <c r="N111" s="197"/>
      <c r="O111" s="53"/>
    </row>
    <row r="112" spans="2:15">
      <c r="B112" s="52"/>
      <c r="C112" s="195" t="s">
        <v>189</v>
      </c>
      <c r="D112" s="422"/>
      <c r="E112" s="183"/>
      <c r="F112" s="59">
        <v>0</v>
      </c>
      <c r="G112" s="60"/>
      <c r="H112" s="59">
        <v>2</v>
      </c>
      <c r="I112" s="370" t="s">
        <v>66</v>
      </c>
      <c r="J112" s="423"/>
      <c r="K112" s="423"/>
      <c r="L112" s="423"/>
      <c r="M112" s="423"/>
      <c r="N112" s="198"/>
      <c r="O112" s="53"/>
    </row>
    <row r="113" spans="2:15">
      <c r="B113" s="52"/>
      <c r="C113" s="36"/>
      <c r="D113" s="36"/>
      <c r="E113" s="36"/>
      <c r="F113" s="36"/>
      <c r="G113" s="36"/>
      <c r="H113" s="50"/>
      <c r="I113" s="36"/>
      <c r="J113" s="36"/>
      <c r="K113" s="36"/>
      <c r="L113" s="36"/>
      <c r="M113" s="36"/>
      <c r="N113" s="36"/>
      <c r="O113" s="53"/>
    </row>
    <row r="114" spans="2:15">
      <c r="B114" s="48" t="s">
        <v>300</v>
      </c>
      <c r="C114" s="49"/>
      <c r="D114" s="49"/>
      <c r="E114" s="36"/>
      <c r="F114" s="36"/>
      <c r="G114" s="36"/>
      <c r="H114" s="50"/>
      <c r="I114" s="36"/>
      <c r="J114" s="36"/>
      <c r="K114" s="36"/>
      <c r="L114" s="36"/>
      <c r="M114" s="36"/>
      <c r="N114" s="36"/>
      <c r="O114" s="51"/>
    </row>
    <row r="115" spans="2:15">
      <c r="B115" s="192"/>
      <c r="C115" s="36" t="s">
        <v>92</v>
      </c>
      <c r="D115" s="36"/>
      <c r="E115" s="36"/>
      <c r="F115" s="54">
        <f>SUM(F116:F119)</f>
        <v>2</v>
      </c>
      <c r="G115" s="54" t="s">
        <v>62</v>
      </c>
      <c r="H115" s="54">
        <f>SUM(H116:H119)</f>
        <v>6</v>
      </c>
      <c r="I115" s="55" t="s">
        <v>184</v>
      </c>
      <c r="J115" s="36"/>
      <c r="K115" s="36"/>
      <c r="L115" s="36"/>
      <c r="M115" s="36"/>
      <c r="N115" s="36"/>
      <c r="O115" s="424">
        <v>45244</v>
      </c>
    </row>
    <row r="116" spans="2:15">
      <c r="B116" s="52"/>
      <c r="C116" s="193" t="s">
        <v>29</v>
      </c>
      <c r="D116" s="418"/>
      <c r="E116" s="181"/>
      <c r="F116" s="57">
        <v>0</v>
      </c>
      <c r="G116" s="58"/>
      <c r="H116" s="57">
        <v>2</v>
      </c>
      <c r="I116" s="368" t="s">
        <v>18</v>
      </c>
      <c r="J116" s="419"/>
      <c r="K116" s="419"/>
      <c r="L116" s="419"/>
      <c r="M116" s="419"/>
      <c r="N116" s="196"/>
      <c r="O116" s="53"/>
    </row>
    <row r="117" spans="2:15">
      <c r="B117" s="52"/>
      <c r="C117" s="194" t="s">
        <v>274</v>
      </c>
      <c r="D117" s="420"/>
      <c r="E117" s="182"/>
      <c r="F117" s="10">
        <v>0</v>
      </c>
      <c r="G117" s="11"/>
      <c r="H117" s="10">
        <v>2</v>
      </c>
      <c r="I117" s="369" t="s">
        <v>189</v>
      </c>
      <c r="J117" s="421"/>
      <c r="K117" s="421"/>
      <c r="L117" s="421"/>
      <c r="M117" s="421"/>
      <c r="N117" s="197"/>
      <c r="O117" s="53"/>
    </row>
    <row r="118" spans="2:15">
      <c r="B118" s="52"/>
      <c r="C118" s="194" t="s">
        <v>35</v>
      </c>
      <c r="D118" s="420"/>
      <c r="E118" s="182"/>
      <c r="F118" s="10">
        <v>1</v>
      </c>
      <c r="G118" s="11"/>
      <c r="H118" s="10">
        <v>1</v>
      </c>
      <c r="I118" s="369" t="s">
        <v>194</v>
      </c>
      <c r="J118" s="421"/>
      <c r="K118" s="421"/>
      <c r="L118" s="421"/>
      <c r="M118" s="421"/>
      <c r="N118" s="197"/>
      <c r="O118" s="53"/>
    </row>
    <row r="119" spans="2:15">
      <c r="B119" s="52"/>
      <c r="C119" s="195" t="s">
        <v>70</v>
      </c>
      <c r="D119" s="422"/>
      <c r="E119" s="183"/>
      <c r="F119" s="59">
        <v>1</v>
      </c>
      <c r="G119" s="60"/>
      <c r="H119" s="59">
        <v>1</v>
      </c>
      <c r="I119" s="370" t="s">
        <v>197</v>
      </c>
      <c r="J119" s="423"/>
      <c r="K119" s="423"/>
      <c r="L119" s="423"/>
      <c r="M119" s="423"/>
      <c r="N119" s="198"/>
      <c r="O119" s="53"/>
    </row>
    <row r="120" spans="2:15">
      <c r="B120" s="192"/>
      <c r="C120" s="36" t="s">
        <v>58</v>
      </c>
      <c r="D120" s="36"/>
      <c r="E120" s="36"/>
      <c r="F120" s="54">
        <f>SUM(F121:F124)</f>
        <v>3</v>
      </c>
      <c r="G120" s="54" t="s">
        <v>62</v>
      </c>
      <c r="H120" s="54">
        <f>SUM(H121:H124)</f>
        <v>5</v>
      </c>
      <c r="I120" s="55" t="s">
        <v>186</v>
      </c>
      <c r="J120" s="36"/>
      <c r="K120" s="36"/>
      <c r="L120" s="36"/>
      <c r="M120" s="36"/>
      <c r="N120" s="36"/>
      <c r="O120" s="424">
        <v>45245</v>
      </c>
    </row>
    <row r="121" spans="2:15">
      <c r="B121" s="52"/>
      <c r="C121" s="193" t="s">
        <v>143</v>
      </c>
      <c r="D121" s="418"/>
      <c r="E121" s="181"/>
      <c r="F121" s="57">
        <v>0</v>
      </c>
      <c r="G121" s="58"/>
      <c r="H121" s="57">
        <v>2</v>
      </c>
      <c r="I121" s="368" t="s">
        <v>33</v>
      </c>
      <c r="J121" s="419"/>
      <c r="K121" s="419"/>
      <c r="L121" s="419"/>
      <c r="M121" s="419"/>
      <c r="N121" s="196"/>
      <c r="O121" s="53"/>
    </row>
    <row r="122" spans="2:15">
      <c r="B122" s="52"/>
      <c r="C122" s="194" t="s">
        <v>17</v>
      </c>
      <c r="D122" s="420"/>
      <c r="E122" s="182"/>
      <c r="F122" s="10">
        <v>2</v>
      </c>
      <c r="G122" s="11"/>
      <c r="H122" s="10">
        <v>0</v>
      </c>
      <c r="I122" s="369" t="s">
        <v>32</v>
      </c>
      <c r="J122" s="421"/>
      <c r="K122" s="421"/>
      <c r="L122" s="421"/>
      <c r="M122" s="421"/>
      <c r="N122" s="197"/>
      <c r="O122" s="53"/>
    </row>
    <row r="123" spans="2:15">
      <c r="B123" s="52"/>
      <c r="C123" s="194" t="s">
        <v>15</v>
      </c>
      <c r="D123" s="420"/>
      <c r="E123" s="182"/>
      <c r="F123" s="10">
        <v>0</v>
      </c>
      <c r="G123" s="11"/>
      <c r="H123" s="10">
        <v>2</v>
      </c>
      <c r="I123" s="369" t="s">
        <v>233</v>
      </c>
      <c r="J123" s="421"/>
      <c r="K123" s="421"/>
      <c r="L123" s="421"/>
      <c r="M123" s="421"/>
      <c r="N123" s="197"/>
      <c r="O123" s="53"/>
    </row>
    <row r="124" spans="2:15">
      <c r="B124" s="52"/>
      <c r="C124" s="195" t="s">
        <v>140</v>
      </c>
      <c r="D124" s="422"/>
      <c r="E124" s="183"/>
      <c r="F124" s="59">
        <v>1</v>
      </c>
      <c r="G124" s="60"/>
      <c r="H124" s="59">
        <v>1</v>
      </c>
      <c r="I124" s="370" t="s">
        <v>37</v>
      </c>
      <c r="J124" s="423"/>
      <c r="K124" s="423"/>
      <c r="L124" s="423"/>
      <c r="M124" s="423"/>
      <c r="N124" s="198"/>
      <c r="O124" s="53"/>
    </row>
    <row r="125" spans="2:15">
      <c r="B125" s="192"/>
      <c r="C125" s="36" t="s">
        <v>185</v>
      </c>
      <c r="D125" s="36"/>
      <c r="E125" s="36"/>
      <c r="F125" s="54">
        <f>SUM(F126:F129)</f>
        <v>2</v>
      </c>
      <c r="G125" s="54" t="s">
        <v>62</v>
      </c>
      <c r="H125" s="54">
        <f>SUM(H126:H129)</f>
        <v>6</v>
      </c>
      <c r="I125" s="55" t="s">
        <v>234</v>
      </c>
      <c r="J125" s="36"/>
      <c r="K125" s="36"/>
      <c r="L125" s="36"/>
      <c r="M125" s="36"/>
      <c r="N125" s="36"/>
      <c r="O125" s="424">
        <v>45246</v>
      </c>
    </row>
    <row r="126" spans="2:15">
      <c r="B126" s="52"/>
      <c r="C126" s="193" t="s">
        <v>66</v>
      </c>
      <c r="D126" s="418"/>
      <c r="E126" s="181"/>
      <c r="F126" s="57">
        <v>1</v>
      </c>
      <c r="G126" s="58"/>
      <c r="H126" s="57">
        <v>1</v>
      </c>
      <c r="I126" s="368" t="s">
        <v>93</v>
      </c>
      <c r="J126" s="419"/>
      <c r="K126" s="419"/>
      <c r="L126" s="419"/>
      <c r="M126" s="419"/>
      <c r="N126" s="196"/>
      <c r="O126" s="53"/>
    </row>
    <row r="127" spans="2:15">
      <c r="B127" s="52"/>
      <c r="C127" s="194" t="s">
        <v>176</v>
      </c>
      <c r="D127" s="420"/>
      <c r="E127" s="182"/>
      <c r="F127" s="10">
        <v>0</v>
      </c>
      <c r="G127" s="11"/>
      <c r="H127" s="10">
        <v>2</v>
      </c>
      <c r="I127" s="369" t="s">
        <v>237</v>
      </c>
      <c r="J127" s="421"/>
      <c r="K127" s="421"/>
      <c r="L127" s="421"/>
      <c r="M127" s="421"/>
      <c r="N127" s="197"/>
      <c r="O127" s="53"/>
    </row>
    <row r="128" spans="2:15">
      <c r="B128" s="52"/>
      <c r="C128" s="194" t="s">
        <v>160</v>
      </c>
      <c r="D128" s="420"/>
      <c r="E128" s="182"/>
      <c r="F128" s="10">
        <v>1</v>
      </c>
      <c r="G128" s="11"/>
      <c r="H128" s="10">
        <v>1</v>
      </c>
      <c r="I128" s="369" t="s">
        <v>158</v>
      </c>
      <c r="J128" s="421"/>
      <c r="K128" s="421"/>
      <c r="L128" s="421"/>
      <c r="M128" s="421"/>
      <c r="N128" s="197"/>
      <c r="O128" s="53"/>
    </row>
    <row r="129" spans="2:15">
      <c r="B129" s="52"/>
      <c r="C129" s="195" t="s">
        <v>141</v>
      </c>
      <c r="D129" s="422"/>
      <c r="E129" s="183"/>
      <c r="F129" s="59">
        <v>0</v>
      </c>
      <c r="G129" s="60"/>
      <c r="H129" s="59">
        <v>2</v>
      </c>
      <c r="I129" s="370" t="s">
        <v>54</v>
      </c>
      <c r="J129" s="423"/>
      <c r="K129" s="423"/>
      <c r="L129" s="423"/>
      <c r="M129" s="423"/>
      <c r="N129" s="198"/>
      <c r="O129" s="53"/>
    </row>
    <row r="130" spans="2:15">
      <c r="B130" s="52"/>
      <c r="C130" s="36"/>
      <c r="D130" s="36"/>
      <c r="E130" s="36"/>
      <c r="F130" s="36"/>
      <c r="G130" s="36"/>
      <c r="H130" s="50"/>
      <c r="I130" s="36"/>
      <c r="J130" s="36"/>
      <c r="K130" s="36"/>
      <c r="L130" s="36"/>
      <c r="M130" s="36"/>
      <c r="N130" s="36"/>
      <c r="O130" s="53"/>
    </row>
    <row r="131" spans="2:15">
      <c r="B131" s="48" t="s">
        <v>305</v>
      </c>
      <c r="C131" s="49"/>
      <c r="D131" s="49"/>
      <c r="E131" s="36"/>
      <c r="F131" s="36"/>
      <c r="G131" s="36"/>
      <c r="H131" s="50"/>
      <c r="I131" s="36"/>
      <c r="J131" s="36"/>
      <c r="K131" s="36"/>
      <c r="L131" s="36"/>
      <c r="M131" s="36"/>
      <c r="N131" s="36"/>
      <c r="O131" s="51"/>
    </row>
    <row r="132" spans="2:15">
      <c r="B132" s="192"/>
      <c r="C132" s="36" t="s">
        <v>58</v>
      </c>
      <c r="D132" s="36"/>
      <c r="E132" s="36"/>
      <c r="F132" s="54">
        <f>SUM(F133:F136)</f>
        <v>1</v>
      </c>
      <c r="G132" s="54" t="s">
        <v>62</v>
      </c>
      <c r="H132" s="54">
        <f>SUM(H133:H136)</f>
        <v>7</v>
      </c>
      <c r="I132" s="55" t="s">
        <v>184</v>
      </c>
      <c r="J132" s="36"/>
      <c r="K132" s="36"/>
      <c r="L132" s="36"/>
      <c r="M132" s="36"/>
      <c r="N132" s="36"/>
      <c r="O132" s="424">
        <v>45250</v>
      </c>
    </row>
    <row r="133" spans="2:15">
      <c r="B133" s="52"/>
      <c r="C133" s="193" t="s">
        <v>15</v>
      </c>
      <c r="D133" s="418"/>
      <c r="E133" s="181"/>
      <c r="F133" s="57">
        <v>0</v>
      </c>
      <c r="G133" s="58"/>
      <c r="H133" s="57">
        <v>2</v>
      </c>
      <c r="I133" s="368" t="s">
        <v>18</v>
      </c>
      <c r="J133" s="419"/>
      <c r="K133" s="419"/>
      <c r="L133" s="419"/>
      <c r="M133" s="419"/>
      <c r="N133" s="196"/>
      <c r="O133" s="53"/>
    </row>
    <row r="134" spans="2:15">
      <c r="B134" s="52"/>
      <c r="C134" s="194" t="s">
        <v>17</v>
      </c>
      <c r="D134" s="420"/>
      <c r="E134" s="182"/>
      <c r="F134" s="10">
        <v>0</v>
      </c>
      <c r="G134" s="11"/>
      <c r="H134" s="10">
        <v>2</v>
      </c>
      <c r="I134" s="369" t="s">
        <v>197</v>
      </c>
      <c r="J134" s="421"/>
      <c r="K134" s="421"/>
      <c r="L134" s="421"/>
      <c r="M134" s="421"/>
      <c r="N134" s="197"/>
      <c r="O134" s="53"/>
    </row>
    <row r="135" spans="2:15">
      <c r="B135" s="52"/>
      <c r="C135" s="194" t="s">
        <v>143</v>
      </c>
      <c r="D135" s="420"/>
      <c r="E135" s="182"/>
      <c r="F135" s="10">
        <v>0</v>
      </c>
      <c r="G135" s="11"/>
      <c r="H135" s="10">
        <v>2</v>
      </c>
      <c r="I135" s="369" t="s">
        <v>195</v>
      </c>
      <c r="J135" s="421"/>
      <c r="K135" s="421"/>
      <c r="L135" s="421"/>
      <c r="M135" s="421"/>
      <c r="N135" s="197"/>
      <c r="O135" s="53"/>
    </row>
    <row r="136" spans="2:15">
      <c r="B136" s="52"/>
      <c r="C136" s="195" t="s">
        <v>140</v>
      </c>
      <c r="D136" s="422"/>
      <c r="E136" s="183"/>
      <c r="F136" s="59">
        <v>1</v>
      </c>
      <c r="G136" s="60"/>
      <c r="H136" s="59">
        <v>1</v>
      </c>
      <c r="I136" s="370" t="s">
        <v>189</v>
      </c>
      <c r="J136" s="423"/>
      <c r="K136" s="423"/>
      <c r="L136" s="423"/>
      <c r="M136" s="423"/>
      <c r="N136" s="198"/>
      <c r="O136" s="53"/>
    </row>
    <row r="137" spans="2:15">
      <c r="B137" s="192"/>
      <c r="C137" s="36" t="s">
        <v>92</v>
      </c>
      <c r="D137" s="36"/>
      <c r="E137" s="36"/>
      <c r="F137" s="54">
        <f>SUM(F138:F141)</f>
        <v>0</v>
      </c>
      <c r="G137" s="54" t="s">
        <v>62</v>
      </c>
      <c r="H137" s="54">
        <f>SUM(H138:H141)</f>
        <v>8</v>
      </c>
      <c r="I137" s="55" t="s">
        <v>185</v>
      </c>
      <c r="J137" s="36"/>
      <c r="K137" s="36"/>
      <c r="L137" s="36"/>
      <c r="M137" s="36"/>
      <c r="N137" s="36"/>
      <c r="O137" s="424">
        <v>45251</v>
      </c>
    </row>
    <row r="138" spans="2:15">
      <c r="B138" s="52"/>
      <c r="C138" s="193" t="s">
        <v>217</v>
      </c>
      <c r="D138" s="418"/>
      <c r="E138" s="181"/>
      <c r="F138" s="57">
        <v>0</v>
      </c>
      <c r="G138" s="58"/>
      <c r="H138" s="57">
        <v>2</v>
      </c>
      <c r="I138" s="368" t="s">
        <v>160</v>
      </c>
      <c r="J138" s="419"/>
      <c r="K138" s="419"/>
      <c r="L138" s="419"/>
      <c r="M138" s="419"/>
      <c r="N138" s="196"/>
      <c r="O138" s="53"/>
    </row>
    <row r="139" spans="2:15">
      <c r="B139" s="52"/>
      <c r="C139" s="194" t="s">
        <v>70</v>
      </c>
      <c r="D139" s="420"/>
      <c r="E139" s="182"/>
      <c r="F139" s="10">
        <v>0</v>
      </c>
      <c r="G139" s="11"/>
      <c r="H139" s="10">
        <v>2</v>
      </c>
      <c r="I139" s="369" t="s">
        <v>176</v>
      </c>
      <c r="J139" s="421"/>
      <c r="K139" s="421"/>
      <c r="L139" s="421"/>
      <c r="M139" s="421"/>
      <c r="N139" s="197"/>
      <c r="O139" s="53"/>
    </row>
    <row r="140" spans="2:15">
      <c r="B140" s="52"/>
      <c r="C140" s="194" t="s">
        <v>35</v>
      </c>
      <c r="D140" s="420"/>
      <c r="E140" s="182"/>
      <c r="F140" s="10">
        <v>0</v>
      </c>
      <c r="G140" s="11"/>
      <c r="H140" s="10">
        <v>2</v>
      </c>
      <c r="I140" s="369" t="s">
        <v>141</v>
      </c>
      <c r="J140" s="421"/>
      <c r="K140" s="421"/>
      <c r="L140" s="421"/>
      <c r="M140" s="421"/>
      <c r="N140" s="197"/>
      <c r="O140" s="53"/>
    </row>
    <row r="141" spans="2:15">
      <c r="B141" s="52"/>
      <c r="C141" s="195" t="s">
        <v>22</v>
      </c>
      <c r="D141" s="422"/>
      <c r="E141" s="183"/>
      <c r="F141" s="59">
        <v>0</v>
      </c>
      <c r="G141" s="60"/>
      <c r="H141" s="59">
        <v>2</v>
      </c>
      <c r="I141" s="370" t="s">
        <v>66</v>
      </c>
      <c r="J141" s="423"/>
      <c r="K141" s="423"/>
      <c r="L141" s="423"/>
      <c r="M141" s="423"/>
      <c r="N141" s="198"/>
      <c r="O141" s="53"/>
    </row>
    <row r="142" spans="2:15">
      <c r="B142" s="192"/>
      <c r="C142" s="36" t="s">
        <v>186</v>
      </c>
      <c r="D142" s="36"/>
      <c r="E142" s="36"/>
      <c r="F142" s="54">
        <f>SUM(F143:F146)</f>
        <v>2</v>
      </c>
      <c r="G142" s="54" t="s">
        <v>62</v>
      </c>
      <c r="H142" s="54">
        <f>SUM(H143:H146)</f>
        <v>6</v>
      </c>
      <c r="I142" s="55" t="s">
        <v>234</v>
      </c>
      <c r="J142" s="36"/>
      <c r="K142" s="36"/>
      <c r="L142" s="36"/>
      <c r="M142" s="36"/>
      <c r="N142" s="36"/>
      <c r="O142" s="424">
        <v>45253</v>
      </c>
    </row>
    <row r="143" spans="2:15">
      <c r="B143" s="52"/>
      <c r="C143" s="193" t="s">
        <v>32</v>
      </c>
      <c r="D143" s="418"/>
      <c r="E143" s="181"/>
      <c r="F143" s="57">
        <v>0</v>
      </c>
      <c r="G143" s="58"/>
      <c r="H143" s="57">
        <v>2</v>
      </c>
      <c r="I143" s="368" t="s">
        <v>158</v>
      </c>
      <c r="J143" s="419"/>
      <c r="K143" s="419"/>
      <c r="L143" s="419"/>
      <c r="M143" s="419"/>
      <c r="N143" s="196"/>
      <c r="O143" s="53"/>
    </row>
    <row r="144" spans="2:15">
      <c r="B144" s="52"/>
      <c r="C144" s="194" t="s">
        <v>37</v>
      </c>
      <c r="D144" s="420"/>
      <c r="E144" s="182"/>
      <c r="F144" s="10">
        <v>0</v>
      </c>
      <c r="G144" s="11"/>
      <c r="H144" s="10">
        <v>2</v>
      </c>
      <c r="I144" s="369" t="s">
        <v>54</v>
      </c>
      <c r="J144" s="421"/>
      <c r="K144" s="421"/>
      <c r="L144" s="421"/>
      <c r="M144" s="421"/>
      <c r="N144" s="197"/>
      <c r="O144" s="53"/>
    </row>
    <row r="145" spans="2:15">
      <c r="B145" s="52"/>
      <c r="C145" s="194" t="s">
        <v>33</v>
      </c>
      <c r="D145" s="420"/>
      <c r="E145" s="182"/>
      <c r="F145" s="10">
        <v>2</v>
      </c>
      <c r="G145" s="11"/>
      <c r="H145" s="10">
        <v>0</v>
      </c>
      <c r="I145" s="369" t="s">
        <v>28</v>
      </c>
      <c r="J145" s="421"/>
      <c r="K145" s="421"/>
      <c r="L145" s="421"/>
      <c r="M145" s="421"/>
      <c r="N145" s="197"/>
      <c r="O145" s="53"/>
    </row>
    <row r="146" spans="2:15">
      <c r="B146" s="52"/>
      <c r="C146" s="195" t="s">
        <v>233</v>
      </c>
      <c r="D146" s="422"/>
      <c r="E146" s="183"/>
      <c r="F146" s="59">
        <v>0</v>
      </c>
      <c r="G146" s="60"/>
      <c r="H146" s="59">
        <v>2</v>
      </c>
      <c r="I146" s="370" t="s">
        <v>237</v>
      </c>
      <c r="J146" s="423"/>
      <c r="K146" s="423"/>
      <c r="L146" s="423"/>
      <c r="M146" s="423"/>
      <c r="N146" s="198"/>
      <c r="O146" s="53"/>
    </row>
    <row r="147" spans="2:15">
      <c r="B147" s="52"/>
      <c r="C147" s="36"/>
      <c r="D147" s="36"/>
      <c r="E147" s="36"/>
      <c r="F147" s="36"/>
      <c r="G147" s="36"/>
      <c r="H147" s="50"/>
      <c r="I147" s="36"/>
      <c r="J147" s="36"/>
      <c r="K147" s="36"/>
      <c r="L147" s="36"/>
      <c r="M147" s="36"/>
      <c r="N147" s="36"/>
      <c r="O147" s="53"/>
    </row>
    <row r="148" spans="2:15">
      <c r="B148" s="48" t="s">
        <v>309</v>
      </c>
      <c r="C148" s="49"/>
      <c r="D148" s="49"/>
      <c r="E148" s="36"/>
      <c r="F148" s="36"/>
      <c r="G148" s="36"/>
      <c r="H148" s="50"/>
      <c r="I148" s="36"/>
      <c r="J148" s="36"/>
      <c r="K148" s="36"/>
      <c r="L148" s="36"/>
      <c r="M148" s="36"/>
      <c r="N148" s="36"/>
      <c r="O148" s="51"/>
    </row>
    <row r="149" spans="2:15">
      <c r="B149" s="192"/>
      <c r="C149" s="36" t="s">
        <v>184</v>
      </c>
      <c r="D149" s="36"/>
      <c r="E149" s="36"/>
      <c r="F149" s="54">
        <f>SUM(F150:F153)</f>
        <v>3</v>
      </c>
      <c r="G149" s="54" t="s">
        <v>62</v>
      </c>
      <c r="H149" s="54">
        <f>SUM(H150:H153)</f>
        <v>5</v>
      </c>
      <c r="I149" s="55" t="s">
        <v>186</v>
      </c>
      <c r="J149" s="36"/>
      <c r="K149" s="36"/>
      <c r="L149" s="36"/>
      <c r="M149" s="36"/>
      <c r="N149" s="36"/>
      <c r="O149" s="424">
        <v>45258</v>
      </c>
    </row>
    <row r="150" spans="2:15">
      <c r="B150" s="52"/>
      <c r="C150" s="193" t="s">
        <v>197</v>
      </c>
      <c r="D150" s="418"/>
      <c r="E150" s="181"/>
      <c r="F150" s="57">
        <v>1</v>
      </c>
      <c r="G150" s="58"/>
      <c r="H150" s="57">
        <v>1</v>
      </c>
      <c r="I150" s="368" t="s">
        <v>32</v>
      </c>
      <c r="J150" s="419"/>
      <c r="K150" s="419"/>
      <c r="L150" s="419"/>
      <c r="M150" s="419"/>
      <c r="N150" s="196"/>
      <c r="O150" s="53"/>
    </row>
    <row r="151" spans="2:15">
      <c r="B151" s="52"/>
      <c r="C151" s="194" t="s">
        <v>189</v>
      </c>
      <c r="D151" s="420"/>
      <c r="E151" s="182"/>
      <c r="F151" s="10">
        <v>0</v>
      </c>
      <c r="G151" s="11"/>
      <c r="H151" s="10">
        <v>2</v>
      </c>
      <c r="I151" s="369" t="s">
        <v>37</v>
      </c>
      <c r="J151" s="421"/>
      <c r="K151" s="421"/>
      <c r="L151" s="421"/>
      <c r="M151" s="421"/>
      <c r="N151" s="197"/>
      <c r="O151" s="53"/>
    </row>
    <row r="152" spans="2:15">
      <c r="B152" s="52"/>
      <c r="C152" s="194" t="s">
        <v>18</v>
      </c>
      <c r="D152" s="420"/>
      <c r="E152" s="182"/>
      <c r="F152" s="10">
        <v>2</v>
      </c>
      <c r="G152" s="11"/>
      <c r="H152" s="10">
        <v>0</v>
      </c>
      <c r="I152" s="369" t="s">
        <v>233</v>
      </c>
      <c r="J152" s="421"/>
      <c r="K152" s="421"/>
      <c r="L152" s="421"/>
      <c r="M152" s="421"/>
      <c r="N152" s="197"/>
      <c r="O152" s="53"/>
    </row>
    <row r="153" spans="2:15">
      <c r="B153" s="52"/>
      <c r="C153" s="195" t="s">
        <v>194</v>
      </c>
      <c r="D153" s="422"/>
      <c r="E153" s="183"/>
      <c r="F153" s="59">
        <v>0</v>
      </c>
      <c r="G153" s="60"/>
      <c r="H153" s="59">
        <v>2</v>
      </c>
      <c r="I153" s="370" t="s">
        <v>33</v>
      </c>
      <c r="J153" s="423"/>
      <c r="K153" s="423"/>
      <c r="L153" s="423"/>
      <c r="M153" s="423"/>
      <c r="N153" s="198"/>
      <c r="O153" s="53"/>
    </row>
    <row r="154" spans="2:15">
      <c r="B154" s="192"/>
      <c r="C154" s="36" t="s">
        <v>185</v>
      </c>
      <c r="D154" s="36"/>
      <c r="E154" s="36"/>
      <c r="F154" s="54">
        <f>SUM(F155:F158)</f>
        <v>5</v>
      </c>
      <c r="G154" s="54" t="s">
        <v>62</v>
      </c>
      <c r="H154" s="54">
        <f>SUM(H155:H158)</f>
        <v>3</v>
      </c>
      <c r="I154" s="55" t="s">
        <v>58</v>
      </c>
      <c r="J154" s="36"/>
      <c r="K154" s="36"/>
      <c r="L154" s="36"/>
      <c r="M154" s="36"/>
      <c r="N154" s="36"/>
      <c r="O154" s="424">
        <v>45258</v>
      </c>
    </row>
    <row r="155" spans="2:15">
      <c r="B155" s="52"/>
      <c r="C155" s="193" t="s">
        <v>66</v>
      </c>
      <c r="D155" s="418"/>
      <c r="E155" s="181"/>
      <c r="F155" s="57">
        <v>0</v>
      </c>
      <c r="G155" s="58"/>
      <c r="H155" s="57">
        <v>2</v>
      </c>
      <c r="I155" s="368" t="s">
        <v>17</v>
      </c>
      <c r="J155" s="419"/>
      <c r="K155" s="419"/>
      <c r="L155" s="419"/>
      <c r="M155" s="419"/>
      <c r="N155" s="196"/>
      <c r="O155" s="53"/>
    </row>
    <row r="156" spans="2:15">
      <c r="B156" s="52"/>
      <c r="C156" s="194" t="s">
        <v>176</v>
      </c>
      <c r="D156" s="420"/>
      <c r="E156" s="182"/>
      <c r="F156" s="10">
        <v>1</v>
      </c>
      <c r="G156" s="11"/>
      <c r="H156" s="10">
        <v>1</v>
      </c>
      <c r="I156" s="369" t="s">
        <v>140</v>
      </c>
      <c r="J156" s="421"/>
      <c r="K156" s="421"/>
      <c r="L156" s="421"/>
      <c r="M156" s="421"/>
      <c r="N156" s="197"/>
      <c r="O156" s="53"/>
    </row>
    <row r="157" spans="2:15">
      <c r="B157" s="52"/>
      <c r="C157" s="194" t="s">
        <v>160</v>
      </c>
      <c r="D157" s="420"/>
      <c r="E157" s="182"/>
      <c r="F157" s="10">
        <v>2</v>
      </c>
      <c r="G157" s="11"/>
      <c r="H157" s="10">
        <v>0</v>
      </c>
      <c r="I157" s="369" t="s">
        <v>143</v>
      </c>
      <c r="J157" s="421"/>
      <c r="K157" s="421"/>
      <c r="L157" s="421"/>
      <c r="M157" s="421"/>
      <c r="N157" s="197"/>
      <c r="O157" s="53"/>
    </row>
    <row r="158" spans="2:15">
      <c r="B158" s="52"/>
      <c r="C158" s="195" t="s">
        <v>141</v>
      </c>
      <c r="D158" s="422"/>
      <c r="E158" s="183"/>
      <c r="F158" s="59">
        <v>2</v>
      </c>
      <c r="G158" s="60"/>
      <c r="H158" s="59">
        <v>0</v>
      </c>
      <c r="I158" s="370" t="s">
        <v>15</v>
      </c>
      <c r="J158" s="423"/>
      <c r="K158" s="423"/>
      <c r="L158" s="423"/>
      <c r="M158" s="423"/>
      <c r="N158" s="198"/>
      <c r="O158" s="53"/>
    </row>
    <row r="159" spans="2:15">
      <c r="B159" s="192"/>
      <c r="C159" s="36" t="s">
        <v>234</v>
      </c>
      <c r="D159" s="36"/>
      <c r="E159" s="36"/>
      <c r="F159" s="54">
        <f>SUM(F160:F163)</f>
        <v>6</v>
      </c>
      <c r="G159" s="54" t="s">
        <v>62</v>
      </c>
      <c r="H159" s="54">
        <f>SUM(H160:H163)</f>
        <v>2</v>
      </c>
      <c r="I159" s="55" t="s">
        <v>92</v>
      </c>
      <c r="J159" s="36"/>
      <c r="K159" s="36"/>
      <c r="L159" s="36"/>
      <c r="M159" s="36"/>
      <c r="N159" s="36"/>
      <c r="O159" s="424">
        <v>45260</v>
      </c>
    </row>
    <row r="160" spans="2:15">
      <c r="B160" s="52"/>
      <c r="C160" s="193" t="s">
        <v>158</v>
      </c>
      <c r="D160" s="418"/>
      <c r="E160" s="181"/>
      <c r="F160" s="57">
        <v>1</v>
      </c>
      <c r="G160" s="58"/>
      <c r="H160" s="57">
        <v>1</v>
      </c>
      <c r="I160" s="368" t="s">
        <v>29</v>
      </c>
      <c r="J160" s="419"/>
      <c r="K160" s="419"/>
      <c r="L160" s="419"/>
      <c r="M160" s="419"/>
      <c r="N160" s="196"/>
      <c r="O160" s="53"/>
    </row>
    <row r="161" spans="2:15">
      <c r="B161" s="52"/>
      <c r="C161" s="194" t="s">
        <v>93</v>
      </c>
      <c r="D161" s="420"/>
      <c r="E161" s="182"/>
      <c r="F161" s="10">
        <v>2</v>
      </c>
      <c r="G161" s="11"/>
      <c r="H161" s="10">
        <v>0</v>
      </c>
      <c r="I161" s="369" t="s">
        <v>22</v>
      </c>
      <c r="J161" s="421"/>
      <c r="K161" s="421"/>
      <c r="L161" s="421"/>
      <c r="M161" s="421"/>
      <c r="N161" s="197"/>
      <c r="O161" s="53"/>
    </row>
    <row r="162" spans="2:15">
      <c r="B162" s="52"/>
      <c r="C162" s="194" t="s">
        <v>54</v>
      </c>
      <c r="D162" s="420"/>
      <c r="E162" s="182"/>
      <c r="F162" s="10">
        <v>1</v>
      </c>
      <c r="G162" s="11"/>
      <c r="H162" s="10">
        <v>1</v>
      </c>
      <c r="I162" s="369" t="s">
        <v>35</v>
      </c>
      <c r="J162" s="421"/>
      <c r="K162" s="421"/>
      <c r="L162" s="421"/>
      <c r="M162" s="421"/>
      <c r="N162" s="197"/>
      <c r="O162" s="53"/>
    </row>
    <row r="163" spans="2:15">
      <c r="B163" s="52"/>
      <c r="C163" s="195" t="s">
        <v>237</v>
      </c>
      <c r="D163" s="422"/>
      <c r="E163" s="183"/>
      <c r="F163" s="59">
        <v>2</v>
      </c>
      <c r="G163" s="60"/>
      <c r="H163" s="59">
        <v>0</v>
      </c>
      <c r="I163" s="370" t="s">
        <v>70</v>
      </c>
      <c r="J163" s="423"/>
      <c r="K163" s="423"/>
      <c r="L163" s="423"/>
      <c r="M163" s="423"/>
      <c r="N163" s="198"/>
      <c r="O163" s="53"/>
    </row>
    <row r="164" spans="2:15">
      <c r="B164" s="52"/>
      <c r="C164" s="36"/>
      <c r="D164" s="36"/>
      <c r="E164" s="36"/>
      <c r="F164" s="36"/>
      <c r="G164" s="36"/>
      <c r="H164" s="50"/>
      <c r="I164" s="36"/>
      <c r="J164" s="36"/>
      <c r="K164" s="36"/>
      <c r="L164" s="36"/>
      <c r="M164" s="36"/>
      <c r="N164" s="36"/>
      <c r="O164" s="53"/>
    </row>
    <row r="165" spans="2:15">
      <c r="B165" s="48" t="s">
        <v>318</v>
      </c>
      <c r="C165" s="49"/>
      <c r="D165" s="49"/>
      <c r="E165" s="36"/>
      <c r="F165" s="36"/>
      <c r="G165" s="36"/>
      <c r="H165" s="50"/>
      <c r="I165" s="36"/>
      <c r="J165" s="36"/>
      <c r="K165" s="36"/>
      <c r="L165" s="36"/>
      <c r="M165" s="36"/>
      <c r="N165" s="36"/>
      <c r="O165" s="51"/>
    </row>
    <row r="166" spans="2:15">
      <c r="B166" s="192"/>
      <c r="C166" s="36" t="s">
        <v>186</v>
      </c>
      <c r="D166" s="36"/>
      <c r="E166" s="36"/>
      <c r="F166" s="54">
        <f>SUM(F167:F170)</f>
        <v>3</v>
      </c>
      <c r="G166" s="54" t="s">
        <v>62</v>
      </c>
      <c r="H166" s="54">
        <f>SUM(H167:H170)</f>
        <v>5</v>
      </c>
      <c r="I166" s="55" t="s">
        <v>185</v>
      </c>
      <c r="J166" s="36"/>
      <c r="K166" s="36"/>
      <c r="L166" s="36"/>
      <c r="M166" s="36"/>
      <c r="N166" s="36"/>
      <c r="O166" s="424">
        <v>45265</v>
      </c>
    </row>
    <row r="167" spans="2:15">
      <c r="B167" s="52"/>
      <c r="C167" s="193" t="s">
        <v>37</v>
      </c>
      <c r="D167" s="418"/>
      <c r="E167" s="181"/>
      <c r="F167" s="57">
        <v>0</v>
      </c>
      <c r="G167" s="58"/>
      <c r="H167" s="57">
        <v>2</v>
      </c>
      <c r="I167" s="368" t="s">
        <v>160</v>
      </c>
      <c r="J167" s="419"/>
      <c r="K167" s="419"/>
      <c r="L167" s="419"/>
      <c r="M167" s="419"/>
      <c r="N167" s="196"/>
      <c r="O167" s="53"/>
    </row>
    <row r="168" spans="2:15">
      <c r="B168" s="52"/>
      <c r="C168" s="194" t="s">
        <v>32</v>
      </c>
      <c r="D168" s="420"/>
      <c r="E168" s="182"/>
      <c r="F168" s="10">
        <v>0</v>
      </c>
      <c r="G168" s="11"/>
      <c r="H168" s="10">
        <v>2</v>
      </c>
      <c r="I168" s="369" t="s">
        <v>141</v>
      </c>
      <c r="J168" s="421"/>
      <c r="K168" s="421"/>
      <c r="L168" s="421"/>
      <c r="M168" s="421"/>
      <c r="N168" s="197"/>
      <c r="O168" s="53"/>
    </row>
    <row r="169" spans="2:15">
      <c r="B169" s="52"/>
      <c r="C169" s="194" t="s">
        <v>33</v>
      </c>
      <c r="D169" s="420"/>
      <c r="E169" s="182"/>
      <c r="F169" s="10">
        <v>1</v>
      </c>
      <c r="G169" s="11"/>
      <c r="H169" s="10">
        <v>1</v>
      </c>
      <c r="I169" s="369" t="s">
        <v>176</v>
      </c>
      <c r="J169" s="421"/>
      <c r="K169" s="421"/>
      <c r="L169" s="421"/>
      <c r="M169" s="421"/>
      <c r="N169" s="197"/>
      <c r="O169" s="53"/>
    </row>
    <row r="170" spans="2:15">
      <c r="B170" s="52"/>
      <c r="C170" s="195" t="s">
        <v>233</v>
      </c>
      <c r="D170" s="422"/>
      <c r="E170" s="183"/>
      <c r="F170" s="59">
        <v>2</v>
      </c>
      <c r="G170" s="60"/>
      <c r="H170" s="59">
        <v>0</v>
      </c>
      <c r="I170" s="370" t="s">
        <v>66</v>
      </c>
      <c r="J170" s="423"/>
      <c r="K170" s="423"/>
      <c r="L170" s="423"/>
      <c r="M170" s="423"/>
      <c r="N170" s="198"/>
      <c r="O170" s="53"/>
    </row>
    <row r="171" spans="2:15">
      <c r="B171" s="192"/>
      <c r="C171" s="36" t="s">
        <v>92</v>
      </c>
      <c r="D171" s="36"/>
      <c r="E171" s="36"/>
      <c r="F171" s="54">
        <f>SUM(F172:F175)</f>
        <v>2</v>
      </c>
      <c r="G171" s="54" t="s">
        <v>62</v>
      </c>
      <c r="H171" s="54">
        <f>SUM(H172:H175)</f>
        <v>6</v>
      </c>
      <c r="I171" s="55" t="s">
        <v>58</v>
      </c>
      <c r="J171" s="36"/>
      <c r="K171" s="36"/>
      <c r="L171" s="36"/>
      <c r="M171" s="36"/>
      <c r="N171" s="36"/>
      <c r="O171" s="424">
        <v>45265</v>
      </c>
    </row>
    <row r="172" spans="2:15">
      <c r="B172" s="52"/>
      <c r="C172" s="193" t="s">
        <v>29</v>
      </c>
      <c r="D172" s="418"/>
      <c r="E172" s="181"/>
      <c r="F172" s="57">
        <v>0</v>
      </c>
      <c r="G172" s="58"/>
      <c r="H172" s="57">
        <v>2</v>
      </c>
      <c r="I172" s="368" t="s">
        <v>143</v>
      </c>
      <c r="J172" s="419"/>
      <c r="K172" s="419"/>
      <c r="L172" s="419"/>
      <c r="M172" s="419"/>
      <c r="N172" s="196"/>
      <c r="O172" s="53"/>
    </row>
    <row r="173" spans="2:15">
      <c r="B173" s="52"/>
      <c r="C173" s="194" t="s">
        <v>70</v>
      </c>
      <c r="D173" s="420"/>
      <c r="E173" s="182"/>
      <c r="F173" s="10">
        <v>2</v>
      </c>
      <c r="G173" s="11"/>
      <c r="H173" s="10">
        <v>0</v>
      </c>
      <c r="I173" s="369" t="s">
        <v>140</v>
      </c>
      <c r="J173" s="421"/>
      <c r="K173" s="421"/>
      <c r="L173" s="421"/>
      <c r="M173" s="421"/>
      <c r="N173" s="197"/>
      <c r="O173" s="53"/>
    </row>
    <row r="174" spans="2:15">
      <c r="B174" s="52"/>
      <c r="C174" s="194" t="s">
        <v>35</v>
      </c>
      <c r="D174" s="420"/>
      <c r="E174" s="182"/>
      <c r="F174" s="10">
        <v>0</v>
      </c>
      <c r="G174" s="11"/>
      <c r="H174" s="10">
        <v>2</v>
      </c>
      <c r="I174" s="369" t="s">
        <v>15</v>
      </c>
      <c r="J174" s="421"/>
      <c r="K174" s="421"/>
      <c r="L174" s="421"/>
      <c r="M174" s="421"/>
      <c r="N174" s="197"/>
      <c r="O174" s="53"/>
    </row>
    <row r="175" spans="2:15">
      <c r="B175" s="52"/>
      <c r="C175" s="195" t="s">
        <v>22</v>
      </c>
      <c r="D175" s="422"/>
      <c r="E175" s="183"/>
      <c r="F175" s="59">
        <v>0</v>
      </c>
      <c r="G175" s="60"/>
      <c r="H175" s="59">
        <v>2</v>
      </c>
      <c r="I175" s="370" t="s">
        <v>17</v>
      </c>
      <c r="J175" s="423"/>
      <c r="K175" s="423"/>
      <c r="L175" s="423"/>
      <c r="M175" s="423"/>
      <c r="N175" s="198"/>
      <c r="O175" s="53"/>
    </row>
    <row r="176" spans="2:15">
      <c r="B176" s="192"/>
      <c r="C176" s="36" t="s">
        <v>184</v>
      </c>
      <c r="D176" s="36"/>
      <c r="E176" s="36"/>
      <c r="F176" s="54">
        <f>SUM(F177:F180)</f>
        <v>3</v>
      </c>
      <c r="G176" s="54" t="s">
        <v>62</v>
      </c>
      <c r="H176" s="54">
        <f>SUM(H177:H180)</f>
        <v>5</v>
      </c>
      <c r="I176" s="55" t="s">
        <v>234</v>
      </c>
      <c r="J176" s="36"/>
      <c r="K176" s="36"/>
      <c r="L176" s="36"/>
      <c r="M176" s="36"/>
      <c r="N176" s="36"/>
      <c r="O176" s="424">
        <v>45267</v>
      </c>
    </row>
    <row r="177" spans="2:15">
      <c r="B177" s="52"/>
      <c r="C177" s="193" t="s">
        <v>194</v>
      </c>
      <c r="D177" s="418"/>
      <c r="E177" s="181"/>
      <c r="F177" s="57">
        <v>1</v>
      </c>
      <c r="G177" s="58"/>
      <c r="H177" s="57">
        <v>1</v>
      </c>
      <c r="I177" s="368" t="s">
        <v>93</v>
      </c>
      <c r="J177" s="419"/>
      <c r="K177" s="419"/>
      <c r="L177" s="419"/>
      <c r="M177" s="419"/>
      <c r="N177" s="196"/>
      <c r="O177" s="53"/>
    </row>
    <row r="178" spans="2:15">
      <c r="B178" s="52"/>
      <c r="C178" s="194" t="s">
        <v>18</v>
      </c>
      <c r="D178" s="420"/>
      <c r="E178" s="182"/>
      <c r="F178" s="10">
        <v>0</v>
      </c>
      <c r="G178" s="11"/>
      <c r="H178" s="10">
        <v>2</v>
      </c>
      <c r="I178" s="369" t="s">
        <v>237</v>
      </c>
      <c r="J178" s="421"/>
      <c r="K178" s="421"/>
      <c r="L178" s="421"/>
      <c r="M178" s="421"/>
      <c r="N178" s="197"/>
      <c r="O178" s="53"/>
    </row>
    <row r="179" spans="2:15">
      <c r="B179" s="52"/>
      <c r="C179" s="194" t="s">
        <v>195</v>
      </c>
      <c r="D179" s="420"/>
      <c r="E179" s="182"/>
      <c r="F179" s="10">
        <v>1</v>
      </c>
      <c r="G179" s="11"/>
      <c r="H179" s="10">
        <v>1</v>
      </c>
      <c r="I179" s="369" t="s">
        <v>54</v>
      </c>
      <c r="J179" s="421"/>
      <c r="K179" s="421"/>
      <c r="L179" s="421"/>
      <c r="M179" s="421"/>
      <c r="N179" s="197"/>
      <c r="O179" s="53"/>
    </row>
    <row r="180" spans="2:15">
      <c r="B180" s="52"/>
      <c r="C180" s="195" t="s">
        <v>197</v>
      </c>
      <c r="D180" s="422"/>
      <c r="E180" s="183"/>
      <c r="F180" s="59">
        <v>1</v>
      </c>
      <c r="G180" s="60"/>
      <c r="H180" s="59">
        <v>1</v>
      </c>
      <c r="I180" s="370" t="s">
        <v>158</v>
      </c>
      <c r="J180" s="423"/>
      <c r="K180" s="423"/>
      <c r="L180" s="423"/>
      <c r="M180" s="423"/>
      <c r="N180" s="198"/>
      <c r="O180" s="53"/>
    </row>
    <row r="181" spans="2:15">
      <c r="B181" s="52"/>
      <c r="C181" s="36"/>
      <c r="D181" s="36"/>
      <c r="E181" s="36"/>
      <c r="F181" s="36"/>
      <c r="G181" s="36"/>
      <c r="H181" s="50"/>
      <c r="I181" s="36"/>
      <c r="J181" s="36"/>
      <c r="K181" s="36"/>
      <c r="L181" s="36"/>
      <c r="M181" s="36"/>
      <c r="N181" s="36"/>
      <c r="O181" s="53"/>
    </row>
    <row r="182" spans="2:15">
      <c r="B182" s="48" t="s">
        <v>326</v>
      </c>
      <c r="C182" s="49"/>
      <c r="D182" s="49"/>
      <c r="E182" s="36"/>
      <c r="F182" s="36"/>
      <c r="G182" s="36"/>
      <c r="H182" s="50"/>
      <c r="I182" s="36"/>
      <c r="J182" s="36"/>
      <c r="K182" s="36"/>
      <c r="L182" s="36"/>
      <c r="M182" s="36"/>
      <c r="N182" s="36"/>
      <c r="O182" s="51"/>
    </row>
    <row r="183" spans="2:15">
      <c r="B183" s="192"/>
      <c r="C183" s="36" t="s">
        <v>185</v>
      </c>
      <c r="D183" s="36"/>
      <c r="E183" s="36"/>
      <c r="F183" s="54">
        <f>SUM(F184:F187)</f>
        <v>6</v>
      </c>
      <c r="G183" s="54" t="s">
        <v>62</v>
      </c>
      <c r="H183" s="54">
        <f>SUM(H184:H187)</f>
        <v>2</v>
      </c>
      <c r="I183" s="55" t="s">
        <v>184</v>
      </c>
      <c r="J183" s="36"/>
      <c r="K183" s="36"/>
      <c r="L183" s="36"/>
      <c r="M183" s="36"/>
      <c r="N183" s="36"/>
      <c r="O183" s="424">
        <v>45299</v>
      </c>
    </row>
    <row r="184" spans="2:15">
      <c r="B184" s="52"/>
      <c r="C184" s="193" t="s">
        <v>66</v>
      </c>
      <c r="D184" s="418"/>
      <c r="E184" s="181"/>
      <c r="F184" s="57">
        <v>1</v>
      </c>
      <c r="G184" s="58"/>
      <c r="H184" s="57">
        <v>1</v>
      </c>
      <c r="I184" s="368" t="s">
        <v>18</v>
      </c>
      <c r="J184" s="419"/>
      <c r="K184" s="419"/>
      <c r="L184" s="419"/>
      <c r="M184" s="419"/>
      <c r="N184" s="196"/>
      <c r="O184" s="53"/>
    </row>
    <row r="185" spans="2:15">
      <c r="B185" s="52"/>
      <c r="C185" s="194" t="s">
        <v>160</v>
      </c>
      <c r="D185" s="420"/>
      <c r="E185" s="182"/>
      <c r="F185" s="10">
        <v>2</v>
      </c>
      <c r="G185" s="11"/>
      <c r="H185" s="10">
        <v>0</v>
      </c>
      <c r="I185" s="369" t="s">
        <v>195</v>
      </c>
      <c r="J185" s="421"/>
      <c r="K185" s="421"/>
      <c r="L185" s="421"/>
      <c r="M185" s="421"/>
      <c r="N185" s="197"/>
      <c r="O185" s="53"/>
    </row>
    <row r="186" spans="2:15">
      <c r="B186" s="52"/>
      <c r="C186" s="194" t="s">
        <v>176</v>
      </c>
      <c r="D186" s="420"/>
      <c r="E186" s="182"/>
      <c r="F186" s="10">
        <v>2</v>
      </c>
      <c r="G186" s="11"/>
      <c r="H186" s="10">
        <v>0</v>
      </c>
      <c r="I186" s="369" t="s">
        <v>194</v>
      </c>
      <c r="J186" s="421"/>
      <c r="K186" s="421"/>
      <c r="L186" s="421"/>
      <c r="M186" s="421"/>
      <c r="N186" s="197"/>
      <c r="O186" s="53"/>
    </row>
    <row r="187" spans="2:15">
      <c r="B187" s="52"/>
      <c r="C187" s="195" t="s">
        <v>141</v>
      </c>
      <c r="D187" s="422"/>
      <c r="E187" s="183"/>
      <c r="F187" s="59">
        <v>1</v>
      </c>
      <c r="G187" s="60"/>
      <c r="H187" s="59">
        <v>1</v>
      </c>
      <c r="I187" s="370" t="s">
        <v>197</v>
      </c>
      <c r="J187" s="423"/>
      <c r="K187" s="423"/>
      <c r="L187" s="423"/>
      <c r="M187" s="423"/>
      <c r="N187" s="198"/>
      <c r="O187" s="53"/>
    </row>
    <row r="188" spans="2:15">
      <c r="B188" s="192"/>
      <c r="C188" s="36" t="s">
        <v>92</v>
      </c>
      <c r="D188" s="36"/>
      <c r="E188" s="36"/>
      <c r="F188" s="54">
        <f>SUM(F189:F192)</f>
        <v>5</v>
      </c>
      <c r="G188" s="54" t="s">
        <v>62</v>
      </c>
      <c r="H188" s="54">
        <f>SUM(H189:H192)</f>
        <v>3</v>
      </c>
      <c r="I188" s="55" t="s">
        <v>186</v>
      </c>
      <c r="J188" s="36"/>
      <c r="K188" s="36"/>
      <c r="L188" s="36"/>
      <c r="M188" s="36"/>
      <c r="N188" s="36"/>
      <c r="O188" s="424">
        <v>45300</v>
      </c>
    </row>
    <row r="189" spans="2:15">
      <c r="B189" s="52"/>
      <c r="C189" s="193" t="s">
        <v>70</v>
      </c>
      <c r="D189" s="418"/>
      <c r="E189" s="181"/>
      <c r="F189" s="57">
        <v>1</v>
      </c>
      <c r="G189" s="58"/>
      <c r="H189" s="57">
        <v>1</v>
      </c>
      <c r="I189" s="368" t="s">
        <v>32</v>
      </c>
      <c r="J189" s="419"/>
      <c r="K189" s="419"/>
      <c r="L189" s="419"/>
      <c r="M189" s="419"/>
      <c r="N189" s="196"/>
      <c r="O189" s="53"/>
    </row>
    <row r="190" spans="2:15">
      <c r="B190" s="52"/>
      <c r="C190" s="194" t="s">
        <v>35</v>
      </c>
      <c r="D190" s="420"/>
      <c r="E190" s="182"/>
      <c r="F190" s="10">
        <v>2</v>
      </c>
      <c r="G190" s="11"/>
      <c r="H190" s="10">
        <v>0</v>
      </c>
      <c r="I190" s="369" t="s">
        <v>33</v>
      </c>
      <c r="J190" s="421"/>
      <c r="K190" s="421"/>
      <c r="L190" s="421"/>
      <c r="M190" s="421"/>
      <c r="N190" s="197"/>
      <c r="O190" s="53"/>
    </row>
    <row r="191" spans="2:15">
      <c r="B191" s="52"/>
      <c r="C191" s="194" t="s">
        <v>72</v>
      </c>
      <c r="D191" s="420"/>
      <c r="E191" s="182"/>
      <c r="F191" s="10">
        <v>0</v>
      </c>
      <c r="G191" s="11"/>
      <c r="H191" s="10">
        <v>2</v>
      </c>
      <c r="I191" s="369" t="s">
        <v>233</v>
      </c>
      <c r="J191" s="421"/>
      <c r="K191" s="421"/>
      <c r="L191" s="421"/>
      <c r="M191" s="421"/>
      <c r="N191" s="197"/>
      <c r="O191" s="53"/>
    </row>
    <row r="192" spans="2:15">
      <c r="B192" s="52"/>
      <c r="C192" s="195" t="s">
        <v>22</v>
      </c>
      <c r="D192" s="422"/>
      <c r="E192" s="183"/>
      <c r="F192" s="59">
        <v>2</v>
      </c>
      <c r="G192" s="60"/>
      <c r="H192" s="59">
        <v>0</v>
      </c>
      <c r="I192" s="370" t="s">
        <v>37</v>
      </c>
      <c r="J192" s="423"/>
      <c r="K192" s="423"/>
      <c r="L192" s="423"/>
      <c r="M192" s="423"/>
      <c r="N192" s="198"/>
      <c r="O192" s="53"/>
    </row>
    <row r="193" spans="2:15">
      <c r="B193" s="192"/>
      <c r="C193" s="36" t="s">
        <v>58</v>
      </c>
      <c r="D193" s="36"/>
      <c r="E193" s="36"/>
      <c r="F193" s="54">
        <f>SUM(F194:F197)</f>
        <v>4</v>
      </c>
      <c r="G193" s="54" t="s">
        <v>62</v>
      </c>
      <c r="H193" s="54">
        <f>SUM(H194:H197)</f>
        <v>4</v>
      </c>
      <c r="I193" s="55" t="s">
        <v>234</v>
      </c>
      <c r="J193" s="36"/>
      <c r="K193" s="36"/>
      <c r="L193" s="36"/>
      <c r="M193" s="36"/>
      <c r="N193" s="36"/>
      <c r="O193" s="424">
        <v>45301</v>
      </c>
    </row>
    <row r="194" spans="2:15">
      <c r="B194" s="52"/>
      <c r="C194" s="193" t="s">
        <v>15</v>
      </c>
      <c r="D194" s="418"/>
      <c r="E194" s="181"/>
      <c r="F194" s="57">
        <v>2</v>
      </c>
      <c r="G194" s="58"/>
      <c r="H194" s="57">
        <v>0</v>
      </c>
      <c r="I194" s="368" t="s">
        <v>54</v>
      </c>
      <c r="J194" s="419"/>
      <c r="K194" s="419"/>
      <c r="L194" s="419"/>
      <c r="M194" s="419"/>
      <c r="N194" s="196"/>
      <c r="O194" s="53"/>
    </row>
    <row r="195" spans="2:15">
      <c r="B195" s="52"/>
      <c r="C195" s="194" t="s">
        <v>17</v>
      </c>
      <c r="D195" s="420"/>
      <c r="E195" s="182"/>
      <c r="F195" s="10">
        <v>0</v>
      </c>
      <c r="G195" s="11"/>
      <c r="H195" s="10">
        <v>2</v>
      </c>
      <c r="I195" s="369" t="s">
        <v>93</v>
      </c>
      <c r="J195" s="421"/>
      <c r="K195" s="421"/>
      <c r="L195" s="421"/>
      <c r="M195" s="421"/>
      <c r="N195" s="197"/>
      <c r="O195" s="53"/>
    </row>
    <row r="196" spans="2:15">
      <c r="B196" s="52"/>
      <c r="C196" s="194" t="s">
        <v>143</v>
      </c>
      <c r="D196" s="420"/>
      <c r="E196" s="182"/>
      <c r="F196" s="10">
        <v>0</v>
      </c>
      <c r="G196" s="11"/>
      <c r="H196" s="10">
        <v>2</v>
      </c>
      <c r="I196" s="369" t="s">
        <v>158</v>
      </c>
      <c r="J196" s="421"/>
      <c r="K196" s="421"/>
      <c r="L196" s="421"/>
      <c r="M196" s="421"/>
      <c r="N196" s="197"/>
      <c r="O196" s="53"/>
    </row>
    <row r="197" spans="2:15">
      <c r="B197" s="52"/>
      <c r="C197" s="195" t="s">
        <v>140</v>
      </c>
      <c r="D197" s="422"/>
      <c r="E197" s="183"/>
      <c r="F197" s="59">
        <v>2</v>
      </c>
      <c r="G197" s="60"/>
      <c r="H197" s="59">
        <v>0</v>
      </c>
      <c r="I197" s="370" t="s">
        <v>237</v>
      </c>
      <c r="J197" s="423"/>
      <c r="K197" s="423"/>
      <c r="L197" s="423"/>
      <c r="M197" s="423"/>
      <c r="N197" s="198"/>
      <c r="O197" s="53"/>
    </row>
    <row r="198" spans="2:15">
      <c r="B198" s="52"/>
      <c r="C198" s="36"/>
      <c r="D198" s="36"/>
      <c r="E198" s="36"/>
      <c r="F198" s="36"/>
      <c r="G198" s="36"/>
      <c r="H198" s="50"/>
      <c r="I198" s="36"/>
      <c r="J198" s="36"/>
      <c r="K198" s="36"/>
      <c r="L198" s="36"/>
      <c r="M198" s="36"/>
      <c r="N198" s="36"/>
      <c r="O198" s="53"/>
    </row>
    <row r="199" spans="2:15">
      <c r="B199" s="48" t="s">
        <v>332</v>
      </c>
      <c r="C199" s="49"/>
      <c r="D199" s="49"/>
      <c r="E199" s="36"/>
      <c r="F199" s="36"/>
      <c r="G199" s="36"/>
      <c r="H199" s="50"/>
      <c r="I199" s="36"/>
      <c r="J199" s="36"/>
      <c r="K199" s="36"/>
      <c r="L199" s="36"/>
      <c r="M199" s="36"/>
      <c r="N199" s="36"/>
      <c r="O199" s="51"/>
    </row>
    <row r="200" spans="2:15">
      <c r="B200" s="192"/>
      <c r="C200" s="36" t="s">
        <v>186</v>
      </c>
      <c r="D200" s="36"/>
      <c r="E200" s="36"/>
      <c r="F200" s="54">
        <f>SUM(F201:F204)</f>
        <v>5</v>
      </c>
      <c r="G200" s="54" t="s">
        <v>62</v>
      </c>
      <c r="H200" s="54">
        <f>SUM(H201:H204)</f>
        <v>3</v>
      </c>
      <c r="I200" s="55" t="s">
        <v>58</v>
      </c>
      <c r="J200" s="36"/>
      <c r="K200" s="36"/>
      <c r="L200" s="36"/>
      <c r="M200" s="36"/>
      <c r="N200" s="36"/>
      <c r="O200" s="424">
        <v>45307</v>
      </c>
    </row>
    <row r="201" spans="2:15">
      <c r="B201" s="52"/>
      <c r="C201" s="193" t="s">
        <v>32</v>
      </c>
      <c r="D201" s="418"/>
      <c r="E201" s="181"/>
      <c r="F201" s="57">
        <v>2</v>
      </c>
      <c r="G201" s="58"/>
      <c r="H201" s="57">
        <v>0</v>
      </c>
      <c r="I201" s="368" t="s">
        <v>140</v>
      </c>
      <c r="J201" s="419"/>
      <c r="K201" s="419"/>
      <c r="L201" s="419"/>
      <c r="M201" s="419"/>
      <c r="N201" s="196"/>
      <c r="O201" s="53"/>
    </row>
    <row r="202" spans="2:15">
      <c r="B202" s="52"/>
      <c r="C202" s="194" t="s">
        <v>233</v>
      </c>
      <c r="D202" s="420"/>
      <c r="E202" s="182"/>
      <c r="F202" s="10">
        <v>1</v>
      </c>
      <c r="G202" s="11"/>
      <c r="H202" s="10">
        <v>1</v>
      </c>
      <c r="I202" s="369" t="s">
        <v>143</v>
      </c>
      <c r="J202" s="421"/>
      <c r="K202" s="421"/>
      <c r="L202" s="421"/>
      <c r="M202" s="421"/>
      <c r="N202" s="197"/>
      <c r="O202" s="53"/>
    </row>
    <row r="203" spans="2:15">
      <c r="B203" s="52"/>
      <c r="C203" s="194" t="s">
        <v>33</v>
      </c>
      <c r="D203" s="420"/>
      <c r="E203" s="182"/>
      <c r="F203" s="10">
        <v>0</v>
      </c>
      <c r="G203" s="11"/>
      <c r="H203" s="10">
        <v>2</v>
      </c>
      <c r="I203" s="369" t="s">
        <v>15</v>
      </c>
      <c r="J203" s="421"/>
      <c r="K203" s="421"/>
      <c r="L203" s="421"/>
      <c r="M203" s="421"/>
      <c r="N203" s="197"/>
      <c r="O203" s="53"/>
    </row>
    <row r="204" spans="2:15">
      <c r="B204" s="52"/>
      <c r="C204" s="195" t="s">
        <v>37</v>
      </c>
      <c r="D204" s="422"/>
      <c r="E204" s="183"/>
      <c r="F204" s="59">
        <v>2</v>
      </c>
      <c r="G204" s="60"/>
      <c r="H204" s="59">
        <v>0</v>
      </c>
      <c r="I204" s="370" t="s">
        <v>17</v>
      </c>
      <c r="J204" s="423"/>
      <c r="K204" s="423"/>
      <c r="L204" s="423"/>
      <c r="M204" s="423"/>
      <c r="N204" s="198"/>
      <c r="O204" s="53"/>
    </row>
    <row r="205" spans="2:15">
      <c r="B205" s="192"/>
      <c r="C205" s="36" t="s">
        <v>234</v>
      </c>
      <c r="D205" s="36"/>
      <c r="E205" s="36"/>
      <c r="F205" s="54">
        <f>SUM(F206:F209)</f>
        <v>2</v>
      </c>
      <c r="G205" s="54" t="s">
        <v>62</v>
      </c>
      <c r="H205" s="54">
        <f>SUM(H206:H209)</f>
        <v>6</v>
      </c>
      <c r="I205" s="55" t="s">
        <v>185</v>
      </c>
      <c r="J205" s="36"/>
      <c r="K205" s="36"/>
      <c r="L205" s="36"/>
      <c r="M205" s="36"/>
      <c r="N205" s="36"/>
      <c r="O205" s="424">
        <v>45307</v>
      </c>
    </row>
    <row r="206" spans="2:15">
      <c r="B206" s="52"/>
      <c r="C206" s="193" t="s">
        <v>158</v>
      </c>
      <c r="D206" s="418"/>
      <c r="E206" s="181"/>
      <c r="F206" s="57">
        <v>1</v>
      </c>
      <c r="G206" s="58"/>
      <c r="H206" s="57">
        <v>1</v>
      </c>
      <c r="I206" s="368" t="s">
        <v>141</v>
      </c>
      <c r="J206" s="419"/>
      <c r="K206" s="419"/>
      <c r="L206" s="419"/>
      <c r="M206" s="419"/>
      <c r="N206" s="196"/>
      <c r="O206" s="53"/>
    </row>
    <row r="207" spans="2:15">
      <c r="B207" s="52"/>
      <c r="C207" s="194" t="s">
        <v>93</v>
      </c>
      <c r="D207" s="420"/>
      <c r="E207" s="182"/>
      <c r="F207" s="10">
        <v>0</v>
      </c>
      <c r="G207" s="11"/>
      <c r="H207" s="10">
        <v>2</v>
      </c>
      <c r="I207" s="369" t="s">
        <v>176</v>
      </c>
      <c r="J207" s="421"/>
      <c r="K207" s="421"/>
      <c r="L207" s="421"/>
      <c r="M207" s="421"/>
      <c r="N207" s="197"/>
      <c r="O207" s="53"/>
    </row>
    <row r="208" spans="2:15">
      <c r="B208" s="52"/>
      <c r="C208" s="194" t="s">
        <v>237</v>
      </c>
      <c r="D208" s="420"/>
      <c r="E208" s="182"/>
      <c r="F208" s="10">
        <v>0</v>
      </c>
      <c r="G208" s="11"/>
      <c r="H208" s="10">
        <v>2</v>
      </c>
      <c r="I208" s="369" t="s">
        <v>66</v>
      </c>
      <c r="J208" s="421"/>
      <c r="K208" s="421"/>
      <c r="L208" s="421"/>
      <c r="M208" s="421"/>
      <c r="N208" s="197"/>
      <c r="O208" s="53"/>
    </row>
    <row r="209" spans="2:15">
      <c r="B209" s="52"/>
      <c r="C209" s="195" t="s">
        <v>54</v>
      </c>
      <c r="D209" s="422"/>
      <c r="E209" s="183"/>
      <c r="F209" s="59">
        <v>1</v>
      </c>
      <c r="G209" s="60"/>
      <c r="H209" s="59">
        <v>1</v>
      </c>
      <c r="I209" s="370" t="s">
        <v>160</v>
      </c>
      <c r="J209" s="423"/>
      <c r="K209" s="423"/>
      <c r="L209" s="423"/>
      <c r="M209" s="423"/>
      <c r="N209" s="198"/>
      <c r="O209" s="53"/>
    </row>
    <row r="210" spans="2:15">
      <c r="B210" s="192"/>
      <c r="C210" s="36" t="s">
        <v>184</v>
      </c>
      <c r="D210" s="36"/>
      <c r="E210" s="36"/>
      <c r="F210" s="54">
        <f>SUM(F211:F214)</f>
        <v>6</v>
      </c>
      <c r="G210" s="54" t="s">
        <v>62</v>
      </c>
      <c r="H210" s="54">
        <f>SUM(H211:H214)</f>
        <v>2</v>
      </c>
      <c r="I210" s="55" t="s">
        <v>92</v>
      </c>
      <c r="J210" s="36"/>
      <c r="K210" s="36"/>
      <c r="L210" s="36"/>
      <c r="M210" s="36"/>
      <c r="N210" s="36"/>
      <c r="O210" s="424">
        <v>45309</v>
      </c>
    </row>
    <row r="211" spans="2:15">
      <c r="B211" s="52"/>
      <c r="C211" s="193" t="s">
        <v>18</v>
      </c>
      <c r="D211" s="418"/>
      <c r="E211" s="181"/>
      <c r="F211" s="57">
        <v>1</v>
      </c>
      <c r="G211" s="58"/>
      <c r="H211" s="57">
        <v>1</v>
      </c>
      <c r="I211" s="368" t="s">
        <v>35</v>
      </c>
      <c r="J211" s="419"/>
      <c r="K211" s="419"/>
      <c r="L211" s="419"/>
      <c r="M211" s="419"/>
      <c r="N211" s="196"/>
      <c r="O211" s="53"/>
    </row>
    <row r="212" spans="2:15">
      <c r="B212" s="52"/>
      <c r="C212" s="194" t="s">
        <v>197</v>
      </c>
      <c r="D212" s="420"/>
      <c r="E212" s="182"/>
      <c r="F212" s="10">
        <v>2</v>
      </c>
      <c r="G212" s="11"/>
      <c r="H212" s="10">
        <v>0</v>
      </c>
      <c r="I212" s="369" t="s">
        <v>22</v>
      </c>
      <c r="J212" s="421"/>
      <c r="K212" s="421"/>
      <c r="L212" s="421"/>
      <c r="M212" s="421"/>
      <c r="N212" s="197"/>
      <c r="O212" s="53"/>
    </row>
    <row r="213" spans="2:15">
      <c r="B213" s="52"/>
      <c r="C213" s="194" t="s">
        <v>194</v>
      </c>
      <c r="D213" s="420"/>
      <c r="E213" s="182"/>
      <c r="F213" s="10">
        <v>2</v>
      </c>
      <c r="G213" s="11"/>
      <c r="H213" s="10">
        <v>0</v>
      </c>
      <c r="I213" s="369" t="s">
        <v>29</v>
      </c>
      <c r="J213" s="421"/>
      <c r="K213" s="421"/>
      <c r="L213" s="421"/>
      <c r="M213" s="421"/>
      <c r="N213" s="197"/>
      <c r="O213" s="53"/>
    </row>
    <row r="214" spans="2:15">
      <c r="B214" s="52"/>
      <c r="C214" s="195" t="s">
        <v>195</v>
      </c>
      <c r="D214" s="422"/>
      <c r="E214" s="183"/>
      <c r="F214" s="59">
        <v>1</v>
      </c>
      <c r="G214" s="60"/>
      <c r="H214" s="59">
        <v>1</v>
      </c>
      <c r="I214" s="370" t="s">
        <v>70</v>
      </c>
      <c r="J214" s="423"/>
      <c r="K214" s="423"/>
      <c r="L214" s="423"/>
      <c r="M214" s="423"/>
      <c r="N214" s="198"/>
      <c r="O214" s="53"/>
    </row>
    <row r="215" spans="2:15">
      <c r="B215" s="52"/>
      <c r="C215" s="36"/>
      <c r="D215" s="36"/>
      <c r="E215" s="36"/>
      <c r="F215" s="36"/>
      <c r="G215" s="36"/>
      <c r="H215" s="50"/>
      <c r="I215" s="36"/>
      <c r="J215" s="36"/>
      <c r="K215" s="36"/>
      <c r="L215" s="36"/>
      <c r="M215" s="36"/>
      <c r="N215" s="36"/>
      <c r="O215" s="53"/>
    </row>
    <row r="216" spans="2:15">
      <c r="B216" s="48" t="s">
        <v>337</v>
      </c>
      <c r="C216" s="49"/>
      <c r="D216" s="49"/>
      <c r="E216" s="36"/>
      <c r="F216" s="36"/>
      <c r="G216" s="36"/>
      <c r="H216" s="50"/>
      <c r="I216" s="36"/>
      <c r="J216" s="36"/>
      <c r="K216" s="36"/>
      <c r="L216" s="36"/>
      <c r="M216" s="36"/>
      <c r="N216" s="36"/>
      <c r="O216" s="51"/>
    </row>
    <row r="217" spans="2:15">
      <c r="B217" s="192"/>
      <c r="C217" s="36" t="s">
        <v>184</v>
      </c>
      <c r="D217" s="36"/>
      <c r="E217" s="36"/>
      <c r="F217" s="54">
        <f>SUM(F218:F221)</f>
        <v>4</v>
      </c>
      <c r="G217" s="54" t="s">
        <v>62</v>
      </c>
      <c r="H217" s="54">
        <f>SUM(H218:H221)</f>
        <v>4</v>
      </c>
      <c r="I217" s="55" t="s">
        <v>58</v>
      </c>
      <c r="J217" s="36"/>
      <c r="K217" s="36"/>
      <c r="L217" s="36"/>
      <c r="M217" s="36"/>
      <c r="N217" s="36"/>
      <c r="O217" s="424">
        <v>45314</v>
      </c>
    </row>
    <row r="218" spans="2:15">
      <c r="B218" s="52"/>
      <c r="C218" s="193" t="s">
        <v>18</v>
      </c>
      <c r="D218" s="418"/>
      <c r="E218" s="181"/>
      <c r="F218" s="57">
        <v>1</v>
      </c>
      <c r="G218" s="58"/>
      <c r="H218" s="57">
        <v>1</v>
      </c>
      <c r="I218" s="368" t="s">
        <v>17</v>
      </c>
      <c r="J218" s="419"/>
      <c r="K218" s="419"/>
      <c r="L218" s="419"/>
      <c r="M218" s="419"/>
      <c r="N218" s="196"/>
      <c r="O218" s="53"/>
    </row>
    <row r="219" spans="2:15">
      <c r="B219" s="52"/>
      <c r="C219" s="194" t="s">
        <v>197</v>
      </c>
      <c r="D219" s="420"/>
      <c r="E219" s="182"/>
      <c r="F219" s="10">
        <v>1</v>
      </c>
      <c r="G219" s="11"/>
      <c r="H219" s="10">
        <v>1</v>
      </c>
      <c r="I219" s="369" t="s">
        <v>15</v>
      </c>
      <c r="J219" s="421"/>
      <c r="K219" s="421"/>
      <c r="L219" s="421"/>
      <c r="M219" s="421"/>
      <c r="N219" s="197"/>
      <c r="O219" s="53"/>
    </row>
    <row r="220" spans="2:15">
      <c r="B220" s="52"/>
      <c r="C220" s="194" t="s">
        <v>194</v>
      </c>
      <c r="D220" s="420"/>
      <c r="E220" s="182"/>
      <c r="F220" s="10">
        <v>0</v>
      </c>
      <c r="G220" s="11"/>
      <c r="H220" s="10">
        <v>2</v>
      </c>
      <c r="I220" s="369" t="s">
        <v>140</v>
      </c>
      <c r="J220" s="421"/>
      <c r="K220" s="421"/>
      <c r="L220" s="421"/>
      <c r="M220" s="421"/>
      <c r="N220" s="197"/>
      <c r="O220" s="53"/>
    </row>
    <row r="221" spans="2:15">
      <c r="B221" s="52"/>
      <c r="C221" s="195" t="s">
        <v>195</v>
      </c>
      <c r="D221" s="422"/>
      <c r="E221" s="183"/>
      <c r="F221" s="59">
        <v>2</v>
      </c>
      <c r="G221" s="60"/>
      <c r="H221" s="59">
        <v>0</v>
      </c>
      <c r="I221" s="370" t="s">
        <v>143</v>
      </c>
      <c r="J221" s="423"/>
      <c r="K221" s="423"/>
      <c r="L221" s="423"/>
      <c r="M221" s="423"/>
      <c r="N221" s="198"/>
      <c r="O221" s="53"/>
    </row>
    <row r="222" spans="2:15">
      <c r="B222" s="192"/>
      <c r="C222" s="36" t="s">
        <v>185</v>
      </c>
      <c r="D222" s="36"/>
      <c r="E222" s="36"/>
      <c r="F222" s="54">
        <f>SUM(F223:F226)</f>
        <v>5</v>
      </c>
      <c r="G222" s="54" t="s">
        <v>62</v>
      </c>
      <c r="H222" s="54">
        <f>SUM(H223:H226)</f>
        <v>3</v>
      </c>
      <c r="I222" s="55" t="s">
        <v>92</v>
      </c>
      <c r="J222" s="36"/>
      <c r="K222" s="36"/>
      <c r="L222" s="36"/>
      <c r="M222" s="36"/>
      <c r="N222" s="36"/>
      <c r="O222" s="424">
        <v>45314</v>
      </c>
    </row>
    <row r="223" spans="2:15">
      <c r="B223" s="52"/>
      <c r="C223" s="193" t="s">
        <v>66</v>
      </c>
      <c r="D223" s="418"/>
      <c r="E223" s="181"/>
      <c r="F223" s="57">
        <v>2</v>
      </c>
      <c r="G223" s="58"/>
      <c r="H223" s="57">
        <v>0</v>
      </c>
      <c r="I223" s="368" t="s">
        <v>35</v>
      </c>
      <c r="J223" s="419"/>
      <c r="K223" s="419"/>
      <c r="L223" s="419"/>
      <c r="M223" s="419"/>
      <c r="N223" s="196"/>
      <c r="O223" s="53"/>
    </row>
    <row r="224" spans="2:15">
      <c r="B224" s="52"/>
      <c r="C224" s="194" t="s">
        <v>176</v>
      </c>
      <c r="D224" s="420"/>
      <c r="E224" s="182"/>
      <c r="F224" s="10">
        <v>1</v>
      </c>
      <c r="G224" s="11"/>
      <c r="H224" s="10">
        <v>1</v>
      </c>
      <c r="I224" s="369" t="s">
        <v>29</v>
      </c>
      <c r="J224" s="421"/>
      <c r="K224" s="421"/>
      <c r="L224" s="421"/>
      <c r="M224" s="421"/>
      <c r="N224" s="197"/>
      <c r="O224" s="53"/>
    </row>
    <row r="225" spans="2:15">
      <c r="B225" s="52"/>
      <c r="C225" s="194" t="s">
        <v>160</v>
      </c>
      <c r="D225" s="420"/>
      <c r="E225" s="182"/>
      <c r="F225" s="10">
        <v>1</v>
      </c>
      <c r="G225" s="11"/>
      <c r="H225" s="10">
        <v>1</v>
      </c>
      <c r="I225" s="369" t="s">
        <v>70</v>
      </c>
      <c r="J225" s="421"/>
      <c r="K225" s="421"/>
      <c r="L225" s="421"/>
      <c r="M225" s="421"/>
      <c r="N225" s="197"/>
      <c r="O225" s="53"/>
    </row>
    <row r="226" spans="2:15">
      <c r="B226" s="52"/>
      <c r="C226" s="195" t="s">
        <v>141</v>
      </c>
      <c r="D226" s="422"/>
      <c r="E226" s="183"/>
      <c r="F226" s="59">
        <v>1</v>
      </c>
      <c r="G226" s="60"/>
      <c r="H226" s="59">
        <v>1</v>
      </c>
      <c r="I226" s="370" t="s">
        <v>22</v>
      </c>
      <c r="J226" s="423"/>
      <c r="K226" s="423"/>
      <c r="L226" s="423"/>
      <c r="M226" s="423"/>
      <c r="N226" s="198"/>
      <c r="O226" s="53"/>
    </row>
    <row r="227" spans="2:15">
      <c r="B227" s="192"/>
      <c r="C227" s="36" t="s">
        <v>234</v>
      </c>
      <c r="D227" s="36"/>
      <c r="E227" s="36"/>
      <c r="F227" s="54">
        <f>SUM(F228:F231)</f>
        <v>6</v>
      </c>
      <c r="G227" s="54" t="s">
        <v>62</v>
      </c>
      <c r="H227" s="54">
        <f>SUM(H228:H231)</f>
        <v>2</v>
      </c>
      <c r="I227" s="55" t="s">
        <v>186</v>
      </c>
      <c r="J227" s="36"/>
      <c r="K227" s="36"/>
      <c r="L227" s="36"/>
      <c r="M227" s="36"/>
      <c r="N227" s="36"/>
      <c r="O227" s="424">
        <v>45315</v>
      </c>
    </row>
    <row r="228" spans="2:15">
      <c r="B228" s="52"/>
      <c r="C228" s="193" t="s">
        <v>158</v>
      </c>
      <c r="D228" s="418"/>
      <c r="E228" s="181"/>
      <c r="F228" s="57">
        <v>2</v>
      </c>
      <c r="G228" s="58"/>
      <c r="H228" s="57">
        <v>0</v>
      </c>
      <c r="I228" s="368" t="s">
        <v>233</v>
      </c>
      <c r="J228" s="419"/>
      <c r="K228" s="419"/>
      <c r="L228" s="419"/>
      <c r="M228" s="419"/>
      <c r="N228" s="196"/>
      <c r="O228" s="53"/>
    </row>
    <row r="229" spans="2:15">
      <c r="B229" s="52"/>
      <c r="C229" s="194" t="s">
        <v>93</v>
      </c>
      <c r="D229" s="420"/>
      <c r="E229" s="182"/>
      <c r="F229" s="10">
        <v>2</v>
      </c>
      <c r="G229" s="11"/>
      <c r="H229" s="10">
        <v>0</v>
      </c>
      <c r="I229" s="369" t="s">
        <v>37</v>
      </c>
      <c r="J229" s="421"/>
      <c r="K229" s="421"/>
      <c r="L229" s="421"/>
      <c r="M229" s="421"/>
      <c r="N229" s="197"/>
      <c r="O229" s="53"/>
    </row>
    <row r="230" spans="2:15">
      <c r="B230" s="52"/>
      <c r="C230" s="194" t="s">
        <v>54</v>
      </c>
      <c r="D230" s="420"/>
      <c r="E230" s="182"/>
      <c r="F230" s="10">
        <v>1</v>
      </c>
      <c r="G230" s="11"/>
      <c r="H230" s="10">
        <v>1</v>
      </c>
      <c r="I230" s="369" t="s">
        <v>33</v>
      </c>
      <c r="J230" s="421"/>
      <c r="K230" s="421"/>
      <c r="L230" s="421"/>
      <c r="M230" s="421"/>
      <c r="N230" s="197"/>
      <c r="O230" s="53"/>
    </row>
    <row r="231" spans="2:15">
      <c r="B231" s="52"/>
      <c r="C231" s="195" t="s">
        <v>237</v>
      </c>
      <c r="D231" s="422"/>
      <c r="E231" s="183"/>
      <c r="F231" s="59">
        <v>1</v>
      </c>
      <c r="G231" s="60"/>
      <c r="H231" s="59">
        <v>1</v>
      </c>
      <c r="I231" s="370" t="s">
        <v>32</v>
      </c>
      <c r="J231" s="423"/>
      <c r="K231" s="423"/>
      <c r="L231" s="423"/>
      <c r="M231" s="423"/>
      <c r="N231" s="198"/>
      <c r="O231" s="53"/>
    </row>
    <row r="232" spans="2:15">
      <c r="B232" s="52"/>
      <c r="C232" s="36"/>
      <c r="D232" s="36"/>
      <c r="E232" s="36"/>
      <c r="F232" s="36"/>
      <c r="G232" s="36"/>
      <c r="H232" s="50"/>
      <c r="I232" s="36"/>
      <c r="J232" s="36"/>
      <c r="K232" s="36"/>
      <c r="L232" s="36"/>
      <c r="M232" s="36"/>
      <c r="N232" s="36"/>
      <c r="O232" s="53"/>
    </row>
    <row r="233" spans="2:15">
      <c r="B233" s="48" t="s">
        <v>342</v>
      </c>
      <c r="C233" s="49"/>
      <c r="D233" s="49"/>
      <c r="E233" s="36"/>
      <c r="F233" s="36"/>
      <c r="G233" s="36"/>
      <c r="H233" s="50"/>
      <c r="I233" s="36"/>
      <c r="J233" s="36"/>
      <c r="K233" s="36"/>
      <c r="L233" s="36"/>
      <c r="M233" s="36"/>
      <c r="N233" s="36"/>
      <c r="O233" s="51"/>
    </row>
    <row r="234" spans="2:15">
      <c r="B234" s="192"/>
      <c r="C234" s="36" t="s">
        <v>58</v>
      </c>
      <c r="D234" s="36"/>
      <c r="E234" s="36"/>
      <c r="F234" s="54">
        <f>SUM(F235:F238)</f>
        <v>3</v>
      </c>
      <c r="G234" s="54" t="s">
        <v>62</v>
      </c>
      <c r="H234" s="54">
        <f>SUM(H235:H238)</f>
        <v>5</v>
      </c>
      <c r="I234" s="55" t="s">
        <v>185</v>
      </c>
      <c r="J234" s="36"/>
      <c r="K234" s="36"/>
      <c r="L234" s="36"/>
      <c r="M234" s="36"/>
      <c r="N234" s="36"/>
      <c r="O234" s="424">
        <v>45320</v>
      </c>
    </row>
    <row r="235" spans="2:15">
      <c r="B235" s="52"/>
      <c r="C235" s="193" t="s">
        <v>143</v>
      </c>
      <c r="D235" s="418"/>
      <c r="E235" s="181"/>
      <c r="F235" s="57">
        <v>0</v>
      </c>
      <c r="G235" s="58"/>
      <c r="H235" s="57">
        <v>2</v>
      </c>
      <c r="I235" s="368" t="s">
        <v>66</v>
      </c>
      <c r="J235" s="419"/>
      <c r="K235" s="419"/>
      <c r="L235" s="419"/>
      <c r="M235" s="419"/>
      <c r="N235" s="196"/>
      <c r="O235" s="53"/>
    </row>
    <row r="236" spans="2:15">
      <c r="B236" s="52"/>
      <c r="C236" s="194" t="s">
        <v>17</v>
      </c>
      <c r="D236" s="420"/>
      <c r="E236" s="182"/>
      <c r="F236" s="10">
        <v>2</v>
      </c>
      <c r="G236" s="11"/>
      <c r="H236" s="10">
        <v>0</v>
      </c>
      <c r="I236" s="369" t="s">
        <v>160</v>
      </c>
      <c r="J236" s="421"/>
      <c r="K236" s="421"/>
      <c r="L236" s="421"/>
      <c r="M236" s="421"/>
      <c r="N236" s="197"/>
      <c r="O236" s="53"/>
    </row>
    <row r="237" spans="2:15">
      <c r="B237" s="52"/>
      <c r="C237" s="194" t="s">
        <v>15</v>
      </c>
      <c r="D237" s="420"/>
      <c r="E237" s="182"/>
      <c r="F237" s="10">
        <v>1</v>
      </c>
      <c r="G237" s="11"/>
      <c r="H237" s="10">
        <v>1</v>
      </c>
      <c r="I237" s="369" t="s">
        <v>176</v>
      </c>
      <c r="J237" s="421"/>
      <c r="K237" s="421"/>
      <c r="L237" s="421"/>
      <c r="M237" s="421"/>
      <c r="N237" s="197"/>
      <c r="O237" s="53"/>
    </row>
    <row r="238" spans="2:15">
      <c r="B238" s="52"/>
      <c r="C238" s="195" t="s">
        <v>140</v>
      </c>
      <c r="D238" s="422"/>
      <c r="E238" s="183"/>
      <c r="F238" s="59">
        <v>0</v>
      </c>
      <c r="G238" s="60"/>
      <c r="H238" s="59">
        <v>2</v>
      </c>
      <c r="I238" s="370" t="s">
        <v>141</v>
      </c>
      <c r="J238" s="423"/>
      <c r="K238" s="423"/>
      <c r="L238" s="423"/>
      <c r="M238" s="423"/>
      <c r="N238" s="198"/>
      <c r="O238" s="53"/>
    </row>
    <row r="239" spans="2:15">
      <c r="B239" s="192"/>
      <c r="C239" s="36" t="s">
        <v>92</v>
      </c>
      <c r="D239" s="36"/>
      <c r="E239" s="36"/>
      <c r="F239" s="54">
        <f>SUM(F240:F243)</f>
        <v>3</v>
      </c>
      <c r="G239" s="54" t="s">
        <v>62</v>
      </c>
      <c r="H239" s="54">
        <f>SUM(H240:H243)</f>
        <v>5</v>
      </c>
      <c r="I239" s="55" t="s">
        <v>234</v>
      </c>
      <c r="J239" s="36"/>
      <c r="K239" s="36"/>
      <c r="L239" s="36"/>
      <c r="M239" s="36"/>
      <c r="N239" s="36"/>
      <c r="O239" s="424">
        <v>45321</v>
      </c>
    </row>
    <row r="240" spans="2:15">
      <c r="B240" s="52"/>
      <c r="C240" s="193" t="s">
        <v>29</v>
      </c>
      <c r="D240" s="418"/>
      <c r="E240" s="181"/>
      <c r="F240" s="57">
        <v>1</v>
      </c>
      <c r="G240" s="58"/>
      <c r="H240" s="57">
        <v>1</v>
      </c>
      <c r="I240" s="368" t="s">
        <v>93</v>
      </c>
      <c r="J240" s="419"/>
      <c r="K240" s="419"/>
      <c r="L240" s="419"/>
      <c r="M240" s="419"/>
      <c r="N240" s="196"/>
      <c r="O240" s="53"/>
    </row>
    <row r="241" spans="2:15">
      <c r="B241" s="52"/>
      <c r="C241" s="194" t="s">
        <v>35</v>
      </c>
      <c r="D241" s="420"/>
      <c r="E241" s="182"/>
      <c r="F241" s="10">
        <v>1</v>
      </c>
      <c r="G241" s="11"/>
      <c r="H241" s="10">
        <v>1</v>
      </c>
      <c r="I241" s="369" t="s">
        <v>237</v>
      </c>
      <c r="J241" s="421"/>
      <c r="K241" s="421"/>
      <c r="L241" s="421"/>
      <c r="M241" s="421"/>
      <c r="N241" s="197"/>
      <c r="O241" s="53"/>
    </row>
    <row r="242" spans="2:15">
      <c r="B242" s="52"/>
      <c r="C242" s="194" t="s">
        <v>22</v>
      </c>
      <c r="D242" s="420"/>
      <c r="E242" s="182"/>
      <c r="F242" s="10">
        <v>1</v>
      </c>
      <c r="G242" s="11"/>
      <c r="H242" s="10">
        <v>1</v>
      </c>
      <c r="I242" s="369" t="s">
        <v>158</v>
      </c>
      <c r="J242" s="421"/>
      <c r="K242" s="421"/>
      <c r="L242" s="421"/>
      <c r="M242" s="421"/>
      <c r="N242" s="197"/>
      <c r="O242" s="53"/>
    </row>
    <row r="243" spans="2:15">
      <c r="B243" s="52"/>
      <c r="C243" s="195" t="s">
        <v>70</v>
      </c>
      <c r="D243" s="422"/>
      <c r="E243" s="183"/>
      <c r="F243" s="59">
        <v>0</v>
      </c>
      <c r="G243" s="60"/>
      <c r="H243" s="59">
        <v>2</v>
      </c>
      <c r="I243" s="370" t="s">
        <v>54</v>
      </c>
      <c r="J243" s="423"/>
      <c r="K243" s="423"/>
      <c r="L243" s="423"/>
      <c r="M243" s="423"/>
      <c r="N243" s="198"/>
      <c r="O243" s="53"/>
    </row>
    <row r="244" spans="2:15">
      <c r="B244" s="192"/>
      <c r="C244" s="36" t="s">
        <v>186</v>
      </c>
      <c r="D244" s="36"/>
      <c r="E244" s="36"/>
      <c r="F244" s="54">
        <f>SUM(F245:F248)</f>
        <v>2</v>
      </c>
      <c r="G244" s="54" t="s">
        <v>62</v>
      </c>
      <c r="H244" s="54">
        <f>SUM(H245:H248)</f>
        <v>6</v>
      </c>
      <c r="I244" s="55" t="s">
        <v>184</v>
      </c>
      <c r="J244" s="36"/>
      <c r="K244" s="36"/>
      <c r="L244" s="36"/>
      <c r="M244" s="36"/>
      <c r="N244" s="36"/>
      <c r="O244" s="424">
        <v>45323</v>
      </c>
    </row>
    <row r="245" spans="2:15">
      <c r="B245" s="52"/>
      <c r="C245" s="193" t="s">
        <v>32</v>
      </c>
      <c r="D245" s="418"/>
      <c r="E245" s="181"/>
      <c r="F245" s="57">
        <v>0</v>
      </c>
      <c r="G245" s="58"/>
      <c r="H245" s="57">
        <v>2</v>
      </c>
      <c r="I245" s="368" t="s">
        <v>194</v>
      </c>
      <c r="J245" s="419"/>
      <c r="K245" s="419"/>
      <c r="L245" s="419"/>
      <c r="M245" s="419"/>
      <c r="N245" s="196"/>
      <c r="O245" s="53"/>
    </row>
    <row r="246" spans="2:15">
      <c r="B246" s="52"/>
      <c r="C246" s="194" t="s">
        <v>37</v>
      </c>
      <c r="D246" s="420"/>
      <c r="E246" s="182"/>
      <c r="F246" s="10">
        <v>0</v>
      </c>
      <c r="G246" s="11"/>
      <c r="H246" s="10">
        <v>2</v>
      </c>
      <c r="I246" s="369" t="s">
        <v>18</v>
      </c>
      <c r="J246" s="421"/>
      <c r="K246" s="421"/>
      <c r="L246" s="421"/>
      <c r="M246" s="421"/>
      <c r="N246" s="197"/>
      <c r="O246" s="53"/>
    </row>
    <row r="247" spans="2:15">
      <c r="B247" s="52"/>
      <c r="C247" s="194" t="s">
        <v>33</v>
      </c>
      <c r="D247" s="420"/>
      <c r="E247" s="182"/>
      <c r="F247" s="10">
        <v>0</v>
      </c>
      <c r="G247" s="11"/>
      <c r="H247" s="10">
        <v>2</v>
      </c>
      <c r="I247" s="369" t="s">
        <v>195</v>
      </c>
      <c r="J247" s="421"/>
      <c r="K247" s="421"/>
      <c r="L247" s="421"/>
      <c r="M247" s="421"/>
      <c r="N247" s="197"/>
      <c r="O247" s="53"/>
    </row>
    <row r="248" spans="2:15">
      <c r="B248" s="52"/>
      <c r="C248" s="195" t="s">
        <v>233</v>
      </c>
      <c r="D248" s="422"/>
      <c r="E248" s="183"/>
      <c r="F248" s="59">
        <v>2</v>
      </c>
      <c r="G248" s="60"/>
      <c r="H248" s="59">
        <v>0</v>
      </c>
      <c r="I248" s="370" t="s">
        <v>189</v>
      </c>
      <c r="J248" s="423"/>
      <c r="K248" s="423"/>
      <c r="L248" s="423"/>
      <c r="M248" s="423"/>
      <c r="N248" s="198"/>
      <c r="O248" s="53"/>
    </row>
    <row r="249" spans="2:15">
      <c r="B249" s="52"/>
      <c r="C249" s="36"/>
      <c r="D249" s="36"/>
      <c r="E249" s="36"/>
      <c r="F249" s="36"/>
      <c r="G249" s="36"/>
      <c r="H249" s="50"/>
      <c r="I249" s="36"/>
      <c r="J249" s="36"/>
      <c r="K249" s="36"/>
      <c r="L249" s="36"/>
      <c r="M249" s="36"/>
      <c r="N249" s="36"/>
      <c r="O249" s="53"/>
    </row>
    <row r="250" spans="2:15">
      <c r="B250" s="48" t="s">
        <v>350</v>
      </c>
      <c r="C250" s="49"/>
      <c r="D250" s="49"/>
      <c r="E250" s="36"/>
      <c r="F250" s="36"/>
      <c r="G250" s="36"/>
      <c r="H250" s="50"/>
      <c r="I250" s="36"/>
      <c r="J250" s="36"/>
      <c r="K250" s="36"/>
      <c r="L250" s="36"/>
      <c r="M250" s="36"/>
      <c r="N250" s="36"/>
      <c r="O250" s="51"/>
    </row>
    <row r="251" spans="2:15">
      <c r="B251" s="192"/>
      <c r="C251" s="36" t="s">
        <v>185</v>
      </c>
      <c r="D251" s="36"/>
      <c r="E251" s="36"/>
      <c r="F251" s="54">
        <f>SUM(F252:F255)</f>
        <v>5</v>
      </c>
      <c r="G251" s="54" t="s">
        <v>62</v>
      </c>
      <c r="H251" s="54">
        <f>SUM(H252:H255)</f>
        <v>3</v>
      </c>
      <c r="I251" s="55" t="s">
        <v>186</v>
      </c>
      <c r="J251" s="36"/>
      <c r="K251" s="36"/>
      <c r="L251" s="36"/>
      <c r="M251" s="36"/>
      <c r="N251" s="36"/>
      <c r="O251" s="424">
        <v>45328</v>
      </c>
    </row>
    <row r="252" spans="2:15">
      <c r="B252" s="52"/>
      <c r="C252" s="193" t="s">
        <v>66</v>
      </c>
      <c r="D252" s="418"/>
      <c r="E252" s="181"/>
      <c r="F252" s="57">
        <v>1</v>
      </c>
      <c r="G252" s="58"/>
      <c r="H252" s="57">
        <v>1</v>
      </c>
      <c r="I252" s="368" t="s">
        <v>33</v>
      </c>
      <c r="J252" s="419"/>
      <c r="K252" s="419"/>
      <c r="L252" s="419"/>
      <c r="M252" s="419"/>
      <c r="N252" s="196"/>
      <c r="O252" s="53"/>
    </row>
    <row r="253" spans="2:15">
      <c r="B253" s="52"/>
      <c r="C253" s="194" t="s">
        <v>176</v>
      </c>
      <c r="D253" s="420"/>
      <c r="E253" s="182"/>
      <c r="F253" s="10">
        <v>1</v>
      </c>
      <c r="G253" s="11"/>
      <c r="H253" s="10">
        <v>1</v>
      </c>
      <c r="I253" s="369" t="s">
        <v>233</v>
      </c>
      <c r="J253" s="421"/>
      <c r="K253" s="421"/>
      <c r="L253" s="421"/>
      <c r="M253" s="421"/>
      <c r="N253" s="197"/>
      <c r="O253" s="53"/>
    </row>
    <row r="254" spans="2:15">
      <c r="B254" s="52"/>
      <c r="C254" s="194" t="s">
        <v>160</v>
      </c>
      <c r="D254" s="420"/>
      <c r="E254" s="182"/>
      <c r="F254" s="10">
        <v>2</v>
      </c>
      <c r="G254" s="11"/>
      <c r="H254" s="10">
        <v>0</v>
      </c>
      <c r="I254" s="369" t="s">
        <v>32</v>
      </c>
      <c r="J254" s="421"/>
      <c r="K254" s="421"/>
      <c r="L254" s="421"/>
      <c r="M254" s="421"/>
      <c r="N254" s="197"/>
      <c r="O254" s="53"/>
    </row>
    <row r="255" spans="2:15">
      <c r="B255" s="52"/>
      <c r="C255" s="195" t="s">
        <v>141</v>
      </c>
      <c r="D255" s="422"/>
      <c r="E255" s="183"/>
      <c r="F255" s="59">
        <v>1</v>
      </c>
      <c r="G255" s="60"/>
      <c r="H255" s="59">
        <v>1</v>
      </c>
      <c r="I255" s="370" t="s">
        <v>37</v>
      </c>
      <c r="J255" s="423"/>
      <c r="K255" s="423"/>
      <c r="L255" s="423"/>
      <c r="M255" s="423"/>
      <c r="N255" s="198"/>
      <c r="O255" s="53"/>
    </row>
    <row r="256" spans="2:15">
      <c r="B256" s="192"/>
      <c r="C256" s="36" t="s">
        <v>58</v>
      </c>
      <c r="D256" s="36"/>
      <c r="E256" s="36"/>
      <c r="F256" s="54">
        <f>SUM(F257:F260)</f>
        <v>4</v>
      </c>
      <c r="G256" s="54" t="s">
        <v>62</v>
      </c>
      <c r="H256" s="54">
        <f>SUM(H257:H260)</f>
        <v>4</v>
      </c>
      <c r="I256" s="55" t="s">
        <v>92</v>
      </c>
      <c r="J256" s="36"/>
      <c r="K256" s="36"/>
      <c r="L256" s="36"/>
      <c r="M256" s="36"/>
      <c r="N256" s="36"/>
      <c r="O256" s="424">
        <v>45329</v>
      </c>
    </row>
    <row r="257" spans="2:15">
      <c r="B257" s="52"/>
      <c r="C257" s="193" t="s">
        <v>15</v>
      </c>
      <c r="D257" s="418"/>
      <c r="E257" s="181"/>
      <c r="F257" s="57">
        <v>2</v>
      </c>
      <c r="G257" s="58"/>
      <c r="H257" s="57">
        <v>0</v>
      </c>
      <c r="I257" s="368" t="s">
        <v>29</v>
      </c>
      <c r="J257" s="419"/>
      <c r="K257" s="419"/>
      <c r="L257" s="419"/>
      <c r="M257" s="419"/>
      <c r="N257" s="196"/>
      <c r="O257" s="53"/>
    </row>
    <row r="258" spans="2:15">
      <c r="B258" s="52"/>
      <c r="C258" s="194" t="s">
        <v>17</v>
      </c>
      <c r="D258" s="420"/>
      <c r="E258" s="182"/>
      <c r="F258" s="10">
        <v>0</v>
      </c>
      <c r="G258" s="11"/>
      <c r="H258" s="10">
        <v>2</v>
      </c>
      <c r="I258" s="369" t="s">
        <v>70</v>
      </c>
      <c r="J258" s="421"/>
      <c r="K258" s="421"/>
      <c r="L258" s="421"/>
      <c r="M258" s="421"/>
      <c r="N258" s="197"/>
      <c r="O258" s="53"/>
    </row>
    <row r="259" spans="2:15">
      <c r="B259" s="52"/>
      <c r="C259" s="194" t="s">
        <v>143</v>
      </c>
      <c r="D259" s="420"/>
      <c r="E259" s="182"/>
      <c r="F259" s="10">
        <v>2</v>
      </c>
      <c r="G259" s="11"/>
      <c r="H259" s="10">
        <v>0</v>
      </c>
      <c r="I259" s="369" t="s">
        <v>35</v>
      </c>
      <c r="J259" s="421"/>
      <c r="K259" s="421"/>
      <c r="L259" s="421"/>
      <c r="M259" s="421"/>
      <c r="N259" s="197"/>
      <c r="O259" s="53"/>
    </row>
    <row r="260" spans="2:15">
      <c r="B260" s="52"/>
      <c r="C260" s="195" t="s">
        <v>140</v>
      </c>
      <c r="D260" s="422"/>
      <c r="E260" s="183"/>
      <c r="F260" s="59">
        <v>0</v>
      </c>
      <c r="G260" s="60"/>
      <c r="H260" s="59">
        <v>2</v>
      </c>
      <c r="I260" s="370" t="s">
        <v>22</v>
      </c>
      <c r="J260" s="423"/>
      <c r="K260" s="423"/>
      <c r="L260" s="423"/>
      <c r="M260" s="423"/>
      <c r="N260" s="198"/>
      <c r="O260" s="53"/>
    </row>
    <row r="261" spans="2:15">
      <c r="B261" s="192"/>
      <c r="C261" s="36" t="s">
        <v>234</v>
      </c>
      <c r="D261" s="36"/>
      <c r="E261" s="36"/>
      <c r="F261" s="54">
        <f>SUM(F262:F265)</f>
        <v>5</v>
      </c>
      <c r="G261" s="54" t="s">
        <v>62</v>
      </c>
      <c r="H261" s="54">
        <f>SUM(H262:H265)</f>
        <v>3</v>
      </c>
      <c r="I261" s="55" t="s">
        <v>184</v>
      </c>
      <c r="J261" s="36"/>
      <c r="K261" s="36"/>
      <c r="L261" s="36"/>
      <c r="M261" s="36"/>
      <c r="N261" s="36"/>
      <c r="O261" s="424">
        <v>45329</v>
      </c>
    </row>
    <row r="262" spans="2:15">
      <c r="B262" s="52"/>
      <c r="C262" s="193" t="s">
        <v>158</v>
      </c>
      <c r="D262" s="418"/>
      <c r="E262" s="181"/>
      <c r="F262" s="57">
        <v>1</v>
      </c>
      <c r="G262" s="58"/>
      <c r="H262" s="57">
        <v>1</v>
      </c>
      <c r="I262" s="368" t="s">
        <v>195</v>
      </c>
      <c r="J262" s="419"/>
      <c r="K262" s="419"/>
      <c r="L262" s="419"/>
      <c r="M262" s="419"/>
      <c r="N262" s="196"/>
      <c r="O262" s="53"/>
    </row>
    <row r="263" spans="2:15">
      <c r="B263" s="52"/>
      <c r="C263" s="194" t="s">
        <v>93</v>
      </c>
      <c r="D263" s="420"/>
      <c r="E263" s="182"/>
      <c r="F263" s="10">
        <v>1</v>
      </c>
      <c r="G263" s="11"/>
      <c r="H263" s="10">
        <v>1</v>
      </c>
      <c r="I263" s="369" t="s">
        <v>18</v>
      </c>
      <c r="J263" s="421"/>
      <c r="K263" s="421"/>
      <c r="L263" s="421"/>
      <c r="M263" s="421"/>
      <c r="N263" s="197"/>
      <c r="O263" s="53"/>
    </row>
    <row r="264" spans="2:15">
      <c r="B264" s="52"/>
      <c r="C264" s="194" t="s">
        <v>54</v>
      </c>
      <c r="D264" s="420"/>
      <c r="E264" s="182"/>
      <c r="F264" s="10">
        <v>1</v>
      </c>
      <c r="G264" s="11"/>
      <c r="H264" s="10">
        <v>1</v>
      </c>
      <c r="I264" s="369" t="s">
        <v>197</v>
      </c>
      <c r="J264" s="421"/>
      <c r="K264" s="421"/>
      <c r="L264" s="421"/>
      <c r="M264" s="421"/>
      <c r="N264" s="197"/>
      <c r="O264" s="53"/>
    </row>
    <row r="265" spans="2:15">
      <c r="B265" s="52"/>
      <c r="C265" s="195" t="s">
        <v>237</v>
      </c>
      <c r="D265" s="422"/>
      <c r="E265" s="183"/>
      <c r="F265" s="59">
        <v>2</v>
      </c>
      <c r="G265" s="60"/>
      <c r="H265" s="59">
        <v>0</v>
      </c>
      <c r="I265" s="370" t="s">
        <v>194</v>
      </c>
      <c r="J265" s="423"/>
      <c r="K265" s="423"/>
      <c r="L265" s="423"/>
      <c r="M265" s="423"/>
      <c r="N265" s="198"/>
      <c r="O265" s="53"/>
    </row>
    <row r="266" spans="2:15">
      <c r="B266" s="52"/>
      <c r="C266" s="36"/>
      <c r="D266" s="36"/>
      <c r="E266" s="36"/>
      <c r="F266" s="36"/>
      <c r="G266" s="36"/>
      <c r="H266" s="50"/>
      <c r="I266" s="36"/>
      <c r="J266" s="36"/>
      <c r="K266" s="36"/>
      <c r="L266" s="36"/>
      <c r="M266" s="36"/>
      <c r="N266" s="36"/>
      <c r="O266" s="53"/>
    </row>
    <row r="267" spans="2:15">
      <c r="B267" s="48" t="s">
        <v>355</v>
      </c>
      <c r="C267" s="49"/>
      <c r="D267" s="49"/>
      <c r="E267" s="36"/>
      <c r="F267" s="36"/>
      <c r="G267" s="36"/>
      <c r="H267" s="50"/>
      <c r="I267" s="36"/>
      <c r="J267" s="36"/>
      <c r="K267" s="36"/>
      <c r="L267" s="36"/>
      <c r="M267" s="36"/>
      <c r="N267" s="36"/>
      <c r="O267" s="51"/>
    </row>
    <row r="268" spans="2:15">
      <c r="B268" s="192"/>
      <c r="C268" s="36" t="s">
        <v>186</v>
      </c>
      <c r="D268" s="36"/>
      <c r="E268" s="36"/>
      <c r="F268" s="54">
        <f>SUM(F269:F272)</f>
        <v>5</v>
      </c>
      <c r="G268" s="54" t="s">
        <v>62</v>
      </c>
      <c r="H268" s="54">
        <f>SUM(H269:H272)</f>
        <v>3</v>
      </c>
      <c r="I268" s="55" t="s">
        <v>92</v>
      </c>
      <c r="J268" s="36"/>
      <c r="K268" s="36"/>
      <c r="L268" s="36"/>
      <c r="M268" s="36"/>
      <c r="N268" s="36"/>
      <c r="O268" s="424">
        <v>45342</v>
      </c>
    </row>
    <row r="269" spans="2:15">
      <c r="B269" s="52"/>
      <c r="C269" s="193" t="s">
        <v>32</v>
      </c>
      <c r="D269" s="418"/>
      <c r="E269" s="181"/>
      <c r="F269" s="57">
        <v>1</v>
      </c>
      <c r="G269" s="58"/>
      <c r="H269" s="57">
        <v>1</v>
      </c>
      <c r="I269" s="368" t="s">
        <v>22</v>
      </c>
      <c r="J269" s="419"/>
      <c r="K269" s="419"/>
      <c r="L269" s="419"/>
      <c r="M269" s="419"/>
      <c r="N269" s="196"/>
      <c r="O269" s="53"/>
    </row>
    <row r="270" spans="2:15">
      <c r="B270" s="52"/>
      <c r="C270" s="194" t="s">
        <v>135</v>
      </c>
      <c r="D270" s="420"/>
      <c r="E270" s="182"/>
      <c r="F270" s="10">
        <v>1</v>
      </c>
      <c r="G270" s="11"/>
      <c r="H270" s="10">
        <v>1</v>
      </c>
      <c r="I270" s="369" t="s">
        <v>70</v>
      </c>
      <c r="J270" s="421"/>
      <c r="K270" s="421"/>
      <c r="L270" s="421"/>
      <c r="M270" s="421"/>
      <c r="N270" s="197"/>
      <c r="O270" s="53"/>
    </row>
    <row r="271" spans="2:15">
      <c r="B271" s="52"/>
      <c r="C271" s="194" t="s">
        <v>33</v>
      </c>
      <c r="D271" s="420"/>
      <c r="E271" s="182"/>
      <c r="F271" s="10">
        <v>1</v>
      </c>
      <c r="G271" s="11"/>
      <c r="H271" s="10">
        <v>1</v>
      </c>
      <c r="I271" s="369" t="s">
        <v>29</v>
      </c>
      <c r="J271" s="421"/>
      <c r="K271" s="421"/>
      <c r="L271" s="421"/>
      <c r="M271" s="421"/>
      <c r="N271" s="197"/>
      <c r="O271" s="53"/>
    </row>
    <row r="272" spans="2:15">
      <c r="B272" s="52"/>
      <c r="C272" s="195" t="s">
        <v>233</v>
      </c>
      <c r="D272" s="422"/>
      <c r="E272" s="183"/>
      <c r="F272" s="59">
        <v>2</v>
      </c>
      <c r="G272" s="60"/>
      <c r="H272" s="59">
        <v>0</v>
      </c>
      <c r="I272" s="370" t="s">
        <v>35</v>
      </c>
      <c r="J272" s="423"/>
      <c r="K272" s="423"/>
      <c r="L272" s="423"/>
      <c r="M272" s="423"/>
      <c r="N272" s="198"/>
      <c r="O272" s="53"/>
    </row>
    <row r="273" spans="2:15">
      <c r="B273" s="192"/>
      <c r="C273" s="36" t="s">
        <v>234</v>
      </c>
      <c r="D273" s="36"/>
      <c r="E273" s="36"/>
      <c r="F273" s="54">
        <f>SUM(F274:F277)</f>
        <v>4</v>
      </c>
      <c r="G273" s="54" t="s">
        <v>62</v>
      </c>
      <c r="H273" s="54">
        <f>SUM(H274:H277)</f>
        <v>4</v>
      </c>
      <c r="I273" s="55" t="s">
        <v>58</v>
      </c>
      <c r="J273" s="36"/>
      <c r="K273" s="36"/>
      <c r="L273" s="36"/>
      <c r="M273" s="36"/>
      <c r="N273" s="36"/>
      <c r="O273" s="424">
        <v>45343</v>
      </c>
    </row>
    <row r="274" spans="2:15">
      <c r="B274" s="52"/>
      <c r="C274" s="193" t="s">
        <v>158</v>
      </c>
      <c r="D274" s="418"/>
      <c r="E274" s="181"/>
      <c r="F274" s="57">
        <v>1</v>
      </c>
      <c r="G274" s="58"/>
      <c r="H274" s="57">
        <v>1</v>
      </c>
      <c r="I274" s="368" t="s">
        <v>15</v>
      </c>
      <c r="J274" s="419"/>
      <c r="K274" s="419"/>
      <c r="L274" s="419"/>
      <c r="M274" s="419"/>
      <c r="N274" s="196"/>
      <c r="O274" s="53"/>
    </row>
    <row r="275" spans="2:15">
      <c r="B275" s="52"/>
      <c r="C275" s="194" t="s">
        <v>28</v>
      </c>
      <c r="D275" s="420"/>
      <c r="E275" s="182"/>
      <c r="F275" s="10">
        <v>1</v>
      </c>
      <c r="G275" s="11"/>
      <c r="H275" s="10">
        <v>1</v>
      </c>
      <c r="I275" s="369" t="s">
        <v>140</v>
      </c>
      <c r="J275" s="421"/>
      <c r="K275" s="421"/>
      <c r="L275" s="421"/>
      <c r="M275" s="421"/>
      <c r="N275" s="197"/>
      <c r="O275" s="53"/>
    </row>
    <row r="276" spans="2:15">
      <c r="B276" s="52"/>
      <c r="C276" s="194" t="s">
        <v>54</v>
      </c>
      <c r="D276" s="420"/>
      <c r="E276" s="182"/>
      <c r="F276" s="10">
        <v>1</v>
      </c>
      <c r="G276" s="11"/>
      <c r="H276" s="10">
        <v>1</v>
      </c>
      <c r="I276" s="369" t="s">
        <v>143</v>
      </c>
      <c r="J276" s="421"/>
      <c r="K276" s="421"/>
      <c r="L276" s="421"/>
      <c r="M276" s="421"/>
      <c r="N276" s="197"/>
      <c r="O276" s="53"/>
    </row>
    <row r="277" spans="2:15">
      <c r="B277" s="52"/>
      <c r="C277" s="195" t="s">
        <v>237</v>
      </c>
      <c r="D277" s="422"/>
      <c r="E277" s="183"/>
      <c r="F277" s="59">
        <v>1</v>
      </c>
      <c r="G277" s="60"/>
      <c r="H277" s="59">
        <v>1</v>
      </c>
      <c r="I277" s="370" t="s">
        <v>17</v>
      </c>
      <c r="J277" s="423"/>
      <c r="K277" s="423"/>
      <c r="L277" s="423"/>
      <c r="M277" s="423"/>
      <c r="N277" s="198"/>
      <c r="O277" s="53"/>
    </row>
    <row r="278" spans="2:15">
      <c r="B278" s="192"/>
      <c r="C278" s="36" t="s">
        <v>184</v>
      </c>
      <c r="D278" s="36"/>
      <c r="E278" s="36"/>
      <c r="F278" s="54">
        <f>SUM(F279:F282)</f>
        <v>3</v>
      </c>
      <c r="G278" s="54" t="s">
        <v>62</v>
      </c>
      <c r="H278" s="54">
        <f>SUM(H279:H282)</f>
        <v>5</v>
      </c>
      <c r="I278" s="55" t="s">
        <v>185</v>
      </c>
      <c r="J278" s="36"/>
      <c r="K278" s="36"/>
      <c r="L278" s="36"/>
      <c r="M278" s="36"/>
      <c r="N278" s="36"/>
      <c r="O278" s="424">
        <v>45344</v>
      </c>
    </row>
    <row r="279" spans="2:15">
      <c r="B279" s="52"/>
      <c r="C279" s="193" t="s">
        <v>194</v>
      </c>
      <c r="D279" s="418"/>
      <c r="E279" s="181"/>
      <c r="F279" s="57">
        <v>1</v>
      </c>
      <c r="G279" s="58"/>
      <c r="H279" s="57">
        <v>1</v>
      </c>
      <c r="I279" s="368" t="s">
        <v>66</v>
      </c>
      <c r="J279" s="419"/>
      <c r="K279" s="419"/>
      <c r="L279" s="419"/>
      <c r="M279" s="419"/>
      <c r="N279" s="196"/>
      <c r="O279" s="53"/>
    </row>
    <row r="280" spans="2:15">
      <c r="B280" s="52"/>
      <c r="C280" s="194" t="s">
        <v>189</v>
      </c>
      <c r="D280" s="420"/>
      <c r="E280" s="182"/>
      <c r="F280" s="10">
        <v>1</v>
      </c>
      <c r="G280" s="11"/>
      <c r="H280" s="10">
        <v>1</v>
      </c>
      <c r="I280" s="369" t="s">
        <v>141</v>
      </c>
      <c r="J280" s="421"/>
      <c r="K280" s="421"/>
      <c r="L280" s="421"/>
      <c r="M280" s="421"/>
      <c r="N280" s="197"/>
      <c r="O280" s="53"/>
    </row>
    <row r="281" spans="2:15">
      <c r="B281" s="52"/>
      <c r="C281" s="194" t="s">
        <v>197</v>
      </c>
      <c r="D281" s="420"/>
      <c r="E281" s="182"/>
      <c r="F281" s="10">
        <v>1</v>
      </c>
      <c r="G281" s="11"/>
      <c r="H281" s="10">
        <v>1</v>
      </c>
      <c r="I281" s="369" t="s">
        <v>160</v>
      </c>
      <c r="J281" s="421"/>
      <c r="K281" s="421"/>
      <c r="L281" s="421"/>
      <c r="M281" s="421"/>
      <c r="N281" s="197"/>
      <c r="O281" s="53"/>
    </row>
    <row r="282" spans="2:15">
      <c r="B282" s="52"/>
      <c r="C282" s="195" t="s">
        <v>18</v>
      </c>
      <c r="D282" s="422"/>
      <c r="E282" s="183"/>
      <c r="F282" s="59">
        <v>0</v>
      </c>
      <c r="G282" s="60"/>
      <c r="H282" s="59">
        <v>2</v>
      </c>
      <c r="I282" s="370" t="s">
        <v>176</v>
      </c>
      <c r="J282" s="423"/>
      <c r="K282" s="423"/>
      <c r="L282" s="423"/>
      <c r="M282" s="423"/>
      <c r="N282" s="198"/>
      <c r="O282" s="53"/>
    </row>
    <row r="283" spans="2:15">
      <c r="B283" s="52"/>
      <c r="C283" s="585"/>
      <c r="D283" s="585"/>
      <c r="E283" s="585"/>
      <c r="F283" s="585"/>
      <c r="G283" s="585"/>
      <c r="H283" s="585"/>
      <c r="I283" s="585"/>
      <c r="J283" s="585"/>
      <c r="K283" s="585"/>
      <c r="L283" s="585"/>
      <c r="M283" s="585"/>
      <c r="N283" s="585"/>
      <c r="O283" s="53"/>
    </row>
    <row r="284" spans="2:15">
      <c r="B284" s="48" t="s">
        <v>358</v>
      </c>
      <c r="C284" s="586"/>
      <c r="D284" s="586"/>
      <c r="E284" s="585"/>
      <c r="F284" s="585"/>
      <c r="G284" s="585"/>
      <c r="H284" s="585"/>
      <c r="I284" s="585"/>
      <c r="J284" s="585"/>
      <c r="K284" s="585"/>
      <c r="L284" s="585"/>
      <c r="M284" s="585"/>
      <c r="N284" s="585"/>
      <c r="O284" s="51"/>
    </row>
    <row r="285" spans="2:15">
      <c r="B285" s="192"/>
      <c r="C285" s="585" t="s">
        <v>58</v>
      </c>
      <c r="D285" s="585"/>
      <c r="E285" s="585"/>
      <c r="F285" s="587">
        <f>SUM(F286:F289)</f>
        <v>4</v>
      </c>
      <c r="G285" s="587" t="s">
        <v>62</v>
      </c>
      <c r="H285" s="587">
        <f>SUM(H286:H289)</f>
        <v>4</v>
      </c>
      <c r="I285" s="588" t="s">
        <v>186</v>
      </c>
      <c r="J285" s="585"/>
      <c r="K285" s="585"/>
      <c r="L285" s="585"/>
      <c r="M285" s="585"/>
      <c r="N285" s="585"/>
      <c r="O285" s="424">
        <v>45348</v>
      </c>
    </row>
    <row r="286" spans="2:15">
      <c r="B286" s="52"/>
      <c r="C286" s="589" t="s">
        <v>15</v>
      </c>
      <c r="D286" s="590"/>
      <c r="E286" s="591"/>
      <c r="F286" s="57">
        <v>1</v>
      </c>
      <c r="G286" s="592"/>
      <c r="H286" s="57">
        <v>1</v>
      </c>
      <c r="I286" s="368" t="s">
        <v>37</v>
      </c>
      <c r="J286" s="419"/>
      <c r="K286" s="419"/>
      <c r="L286" s="419"/>
      <c r="M286" s="419"/>
      <c r="N286" s="196"/>
      <c r="O286" s="53"/>
    </row>
    <row r="287" spans="2:15">
      <c r="B287" s="52"/>
      <c r="C287" s="593" t="s">
        <v>17</v>
      </c>
      <c r="D287" s="594"/>
      <c r="E287" s="595"/>
      <c r="F287" s="10">
        <v>2</v>
      </c>
      <c r="G287" s="11"/>
      <c r="H287" s="10">
        <v>0</v>
      </c>
      <c r="I287" s="369" t="s">
        <v>33</v>
      </c>
      <c r="J287" s="421"/>
      <c r="K287" s="421"/>
      <c r="L287" s="421"/>
      <c r="M287" s="421"/>
      <c r="N287" s="197"/>
      <c r="O287" s="53"/>
    </row>
    <row r="288" spans="2:15">
      <c r="B288" s="52"/>
      <c r="C288" s="593" t="s">
        <v>143</v>
      </c>
      <c r="D288" s="594"/>
      <c r="E288" s="595"/>
      <c r="F288" s="10">
        <v>0</v>
      </c>
      <c r="G288" s="11"/>
      <c r="H288" s="10">
        <v>2</v>
      </c>
      <c r="I288" s="369" t="s">
        <v>32</v>
      </c>
      <c r="J288" s="421"/>
      <c r="K288" s="421"/>
      <c r="L288" s="421"/>
      <c r="M288" s="421"/>
      <c r="N288" s="197"/>
      <c r="O288" s="53"/>
    </row>
    <row r="289" spans="2:15">
      <c r="B289" s="52"/>
      <c r="C289" s="195" t="s">
        <v>140</v>
      </c>
      <c r="D289" s="422"/>
      <c r="E289" s="183"/>
      <c r="F289" s="59">
        <v>1</v>
      </c>
      <c r="G289" s="60"/>
      <c r="H289" s="59">
        <v>1</v>
      </c>
      <c r="I289" s="370" t="s">
        <v>233</v>
      </c>
      <c r="J289" s="423"/>
      <c r="K289" s="423"/>
      <c r="L289" s="423"/>
      <c r="M289" s="423"/>
      <c r="N289" s="198"/>
      <c r="O289" s="53"/>
    </row>
    <row r="290" spans="2:15">
      <c r="B290" s="192"/>
      <c r="C290" s="585" t="s">
        <v>185</v>
      </c>
      <c r="D290" s="585"/>
      <c r="E290" s="585"/>
      <c r="F290" s="587">
        <f>SUM(F291:F294)</f>
        <v>6</v>
      </c>
      <c r="G290" s="587" t="s">
        <v>62</v>
      </c>
      <c r="H290" s="587">
        <f>SUM(H291:H294)</f>
        <v>2</v>
      </c>
      <c r="I290" s="588" t="s">
        <v>234</v>
      </c>
      <c r="J290" s="585"/>
      <c r="K290" s="585"/>
      <c r="L290" s="585"/>
      <c r="M290" s="585"/>
      <c r="N290" s="585"/>
      <c r="O290" s="424">
        <v>45349</v>
      </c>
    </row>
    <row r="291" spans="2:15">
      <c r="B291" s="52"/>
      <c r="C291" s="589" t="s">
        <v>66</v>
      </c>
      <c r="D291" s="590"/>
      <c r="E291" s="591"/>
      <c r="F291" s="57">
        <v>2</v>
      </c>
      <c r="G291" s="592"/>
      <c r="H291" s="57">
        <v>0</v>
      </c>
      <c r="I291" s="368" t="s">
        <v>158</v>
      </c>
      <c r="J291" s="419"/>
      <c r="K291" s="419"/>
      <c r="L291" s="419"/>
      <c r="M291" s="419"/>
      <c r="N291" s="196"/>
      <c r="O291" s="53"/>
    </row>
    <row r="292" spans="2:15">
      <c r="B292" s="52"/>
      <c r="C292" s="593" t="s">
        <v>176</v>
      </c>
      <c r="D292" s="594"/>
      <c r="E292" s="595"/>
      <c r="F292" s="10">
        <v>1</v>
      </c>
      <c r="G292" s="11"/>
      <c r="H292" s="10">
        <v>1</v>
      </c>
      <c r="I292" s="369" t="s">
        <v>54</v>
      </c>
      <c r="J292" s="421"/>
      <c r="K292" s="421"/>
      <c r="L292" s="421"/>
      <c r="M292" s="421"/>
      <c r="N292" s="197"/>
      <c r="O292" s="53"/>
    </row>
    <row r="293" spans="2:15">
      <c r="B293" s="52"/>
      <c r="C293" s="593" t="s">
        <v>160</v>
      </c>
      <c r="D293" s="594"/>
      <c r="E293" s="595"/>
      <c r="F293" s="10">
        <v>2</v>
      </c>
      <c r="G293" s="11"/>
      <c r="H293" s="10">
        <v>0</v>
      </c>
      <c r="I293" s="369" t="s">
        <v>28</v>
      </c>
      <c r="J293" s="421"/>
      <c r="K293" s="421"/>
      <c r="L293" s="421"/>
      <c r="M293" s="421"/>
      <c r="N293" s="197"/>
      <c r="O293" s="53"/>
    </row>
    <row r="294" spans="2:15">
      <c r="B294" s="52"/>
      <c r="C294" s="195" t="s">
        <v>141</v>
      </c>
      <c r="D294" s="422"/>
      <c r="E294" s="183"/>
      <c r="F294" s="59">
        <v>1</v>
      </c>
      <c r="G294" s="60"/>
      <c r="H294" s="59">
        <v>1</v>
      </c>
      <c r="I294" s="370" t="s">
        <v>237</v>
      </c>
      <c r="J294" s="423"/>
      <c r="K294" s="423"/>
      <c r="L294" s="423"/>
      <c r="M294" s="423"/>
      <c r="N294" s="198"/>
      <c r="O294" s="53"/>
    </row>
    <row r="295" spans="2:15">
      <c r="B295" s="192"/>
      <c r="C295" s="585" t="s">
        <v>92</v>
      </c>
      <c r="D295" s="585"/>
      <c r="E295" s="585"/>
      <c r="F295" s="587">
        <f>SUM(F296:F299)</f>
        <v>4</v>
      </c>
      <c r="G295" s="587" t="s">
        <v>62</v>
      </c>
      <c r="H295" s="587">
        <f>SUM(H296:H299)</f>
        <v>4</v>
      </c>
      <c r="I295" s="588" t="s">
        <v>184</v>
      </c>
      <c r="J295" s="585"/>
      <c r="K295" s="585"/>
      <c r="L295" s="585"/>
      <c r="M295" s="585"/>
      <c r="N295" s="585"/>
      <c r="O295" s="424">
        <v>45351</v>
      </c>
    </row>
    <row r="296" spans="2:15">
      <c r="B296" s="52"/>
      <c r="C296" s="193" t="s">
        <v>29</v>
      </c>
      <c r="D296" s="590"/>
      <c r="E296" s="591"/>
      <c r="F296" s="57">
        <v>1</v>
      </c>
      <c r="G296" s="592"/>
      <c r="H296" s="57">
        <v>1</v>
      </c>
      <c r="I296" s="368" t="s">
        <v>189</v>
      </c>
      <c r="J296" s="419"/>
      <c r="K296" s="419"/>
      <c r="L296" s="419"/>
      <c r="M296" s="419"/>
      <c r="N296" s="196"/>
      <c r="O296" s="53"/>
    </row>
    <row r="297" spans="2:15">
      <c r="B297" s="52"/>
      <c r="C297" s="194" t="s">
        <v>35</v>
      </c>
      <c r="D297" s="594"/>
      <c r="E297" s="595"/>
      <c r="F297" s="10">
        <v>2</v>
      </c>
      <c r="G297" s="11"/>
      <c r="H297" s="10">
        <v>0</v>
      </c>
      <c r="I297" s="369" t="s">
        <v>197</v>
      </c>
      <c r="J297" s="421"/>
      <c r="K297" s="421"/>
      <c r="L297" s="421"/>
      <c r="M297" s="421"/>
      <c r="N297" s="197"/>
      <c r="O297" s="53"/>
    </row>
    <row r="298" spans="2:15">
      <c r="B298" s="52"/>
      <c r="C298" s="194" t="s">
        <v>70</v>
      </c>
      <c r="D298" s="594"/>
      <c r="E298" s="595"/>
      <c r="F298" s="10">
        <v>0</v>
      </c>
      <c r="G298" s="11"/>
      <c r="H298" s="10">
        <v>2</v>
      </c>
      <c r="I298" s="369" t="s">
        <v>194</v>
      </c>
      <c r="J298" s="421"/>
      <c r="K298" s="421"/>
      <c r="L298" s="421"/>
      <c r="M298" s="421"/>
      <c r="N298" s="197"/>
      <c r="O298" s="53"/>
    </row>
    <row r="299" spans="2:15">
      <c r="B299" s="52"/>
      <c r="C299" s="195" t="s">
        <v>22</v>
      </c>
      <c r="D299" s="422"/>
      <c r="E299" s="183"/>
      <c r="F299" s="59">
        <v>1</v>
      </c>
      <c r="G299" s="60"/>
      <c r="H299" s="59">
        <v>1</v>
      </c>
      <c r="I299" s="370" t="s">
        <v>18</v>
      </c>
      <c r="J299" s="423"/>
      <c r="K299" s="423"/>
      <c r="L299" s="423"/>
      <c r="M299" s="423"/>
      <c r="N299" s="198"/>
      <c r="O299" s="53"/>
    </row>
    <row r="300" spans="2:15">
      <c r="B300" s="52"/>
      <c r="C300" s="36"/>
      <c r="D300" s="36"/>
      <c r="E300" s="36"/>
      <c r="F300" s="36"/>
      <c r="G300" s="36"/>
      <c r="H300" s="50"/>
      <c r="I300" s="36"/>
      <c r="J300" s="36"/>
      <c r="K300" s="36"/>
      <c r="L300" s="36"/>
      <c r="M300" s="36"/>
      <c r="N300" s="36"/>
      <c r="O300" s="53"/>
    </row>
    <row r="301" spans="2:15">
      <c r="B301" s="48" t="s">
        <v>364</v>
      </c>
      <c r="C301" s="49"/>
      <c r="D301" s="49"/>
      <c r="E301" s="36"/>
      <c r="F301" s="36"/>
      <c r="G301" s="36"/>
      <c r="H301" s="50"/>
      <c r="I301" s="36"/>
      <c r="J301" s="36"/>
      <c r="K301" s="36"/>
      <c r="L301" s="36"/>
      <c r="M301" s="36"/>
      <c r="N301" s="36"/>
      <c r="O301" s="51"/>
    </row>
    <row r="302" spans="2:15">
      <c r="B302" s="192"/>
      <c r="C302" s="36" t="s">
        <v>58</v>
      </c>
      <c r="D302" s="36"/>
      <c r="E302" s="36"/>
      <c r="F302" s="54">
        <f>SUM(F303:F306)</f>
        <v>5</v>
      </c>
      <c r="G302" s="54" t="s">
        <v>62</v>
      </c>
      <c r="H302" s="54">
        <f>SUM(H303:H306)</f>
        <v>3</v>
      </c>
      <c r="I302" s="55" t="s">
        <v>184</v>
      </c>
      <c r="J302" s="36"/>
      <c r="K302" s="36"/>
      <c r="L302" s="36"/>
      <c r="M302" s="36"/>
      <c r="N302" s="36"/>
      <c r="O302" s="424">
        <v>45355</v>
      </c>
    </row>
    <row r="303" spans="2:15">
      <c r="B303" s="52"/>
      <c r="C303" s="193" t="s">
        <v>15</v>
      </c>
      <c r="D303" s="418"/>
      <c r="E303" s="181"/>
      <c r="F303" s="57">
        <v>1</v>
      </c>
      <c r="G303" s="58"/>
      <c r="H303" s="57">
        <v>1</v>
      </c>
      <c r="I303" s="368" t="s">
        <v>194</v>
      </c>
      <c r="J303" s="419"/>
      <c r="K303" s="419"/>
      <c r="L303" s="419"/>
      <c r="M303" s="419"/>
      <c r="N303" s="196"/>
      <c r="O303" s="53"/>
    </row>
    <row r="304" spans="2:15">
      <c r="B304" s="52"/>
      <c r="C304" s="194" t="s">
        <v>17</v>
      </c>
      <c r="D304" s="420"/>
      <c r="E304" s="182"/>
      <c r="F304" s="10">
        <v>2</v>
      </c>
      <c r="G304" s="11"/>
      <c r="H304" s="10">
        <v>0</v>
      </c>
      <c r="I304" s="369" t="s">
        <v>195</v>
      </c>
      <c r="J304" s="421"/>
      <c r="K304" s="421"/>
      <c r="L304" s="421"/>
      <c r="M304" s="421"/>
      <c r="N304" s="197"/>
      <c r="O304" s="53"/>
    </row>
    <row r="305" spans="2:15">
      <c r="B305" s="52"/>
      <c r="C305" s="194" t="s">
        <v>140</v>
      </c>
      <c r="D305" s="420"/>
      <c r="E305" s="182"/>
      <c r="F305" s="10">
        <v>1</v>
      </c>
      <c r="G305" s="11"/>
      <c r="H305" s="10">
        <v>1</v>
      </c>
      <c r="I305" s="369" t="s">
        <v>197</v>
      </c>
      <c r="J305" s="421"/>
      <c r="K305" s="421"/>
      <c r="L305" s="421"/>
      <c r="M305" s="421"/>
      <c r="N305" s="197"/>
      <c r="O305" s="53"/>
    </row>
    <row r="306" spans="2:15">
      <c r="B306" s="52"/>
      <c r="C306" s="195" t="s">
        <v>143</v>
      </c>
      <c r="D306" s="422"/>
      <c r="E306" s="183"/>
      <c r="F306" s="59">
        <v>1</v>
      </c>
      <c r="G306" s="60"/>
      <c r="H306" s="59">
        <v>1</v>
      </c>
      <c r="I306" s="370" t="s">
        <v>18</v>
      </c>
      <c r="J306" s="423"/>
      <c r="K306" s="423"/>
      <c r="L306" s="423"/>
      <c r="M306" s="423"/>
      <c r="N306" s="198"/>
      <c r="O306" s="53"/>
    </row>
    <row r="307" spans="2:15">
      <c r="B307" s="192"/>
      <c r="C307" s="36" t="s">
        <v>92</v>
      </c>
      <c r="D307" s="36"/>
      <c r="E307" s="36"/>
      <c r="F307" s="54">
        <f>SUM(F308:F311)</f>
        <v>4</v>
      </c>
      <c r="G307" s="54" t="s">
        <v>62</v>
      </c>
      <c r="H307" s="54">
        <f>SUM(H308:H311)</f>
        <v>4</v>
      </c>
      <c r="I307" s="55" t="s">
        <v>185</v>
      </c>
      <c r="J307" s="36"/>
      <c r="K307" s="36"/>
      <c r="L307" s="36"/>
      <c r="M307" s="36"/>
      <c r="N307" s="36"/>
      <c r="O307" s="424">
        <v>45356</v>
      </c>
    </row>
    <row r="308" spans="2:15">
      <c r="B308" s="52"/>
      <c r="C308" s="193" t="s">
        <v>29</v>
      </c>
      <c r="D308" s="418"/>
      <c r="E308" s="181"/>
      <c r="F308" s="57">
        <v>1</v>
      </c>
      <c r="G308" s="58"/>
      <c r="H308" s="57">
        <v>1</v>
      </c>
      <c r="I308" s="368" t="s">
        <v>141</v>
      </c>
      <c r="J308" s="419"/>
      <c r="K308" s="419"/>
      <c r="L308" s="419"/>
      <c r="M308" s="419"/>
      <c r="N308" s="196"/>
      <c r="O308" s="53"/>
    </row>
    <row r="309" spans="2:15">
      <c r="B309" s="52"/>
      <c r="C309" s="194" t="s">
        <v>35</v>
      </c>
      <c r="D309" s="420"/>
      <c r="E309" s="182"/>
      <c r="F309" s="10">
        <v>0</v>
      </c>
      <c r="G309" s="11"/>
      <c r="H309" s="10">
        <v>2</v>
      </c>
      <c r="I309" s="369" t="s">
        <v>160</v>
      </c>
      <c r="J309" s="421"/>
      <c r="K309" s="421"/>
      <c r="L309" s="421"/>
      <c r="M309" s="421"/>
      <c r="N309" s="197"/>
      <c r="O309" s="53"/>
    </row>
    <row r="310" spans="2:15">
      <c r="B310" s="52"/>
      <c r="C310" s="194" t="s">
        <v>70</v>
      </c>
      <c r="D310" s="420"/>
      <c r="E310" s="182"/>
      <c r="F310" s="10">
        <v>1</v>
      </c>
      <c r="G310" s="11"/>
      <c r="H310" s="10">
        <v>1</v>
      </c>
      <c r="I310" s="369" t="s">
        <v>66</v>
      </c>
      <c r="J310" s="421"/>
      <c r="K310" s="421"/>
      <c r="L310" s="421"/>
      <c r="M310" s="421"/>
      <c r="N310" s="197"/>
      <c r="O310" s="53"/>
    </row>
    <row r="311" spans="2:15">
      <c r="B311" s="52"/>
      <c r="C311" s="195" t="s">
        <v>22</v>
      </c>
      <c r="D311" s="422"/>
      <c r="E311" s="183"/>
      <c r="F311" s="59">
        <v>2</v>
      </c>
      <c r="G311" s="60"/>
      <c r="H311" s="59">
        <v>0</v>
      </c>
      <c r="I311" s="370" t="s">
        <v>176</v>
      </c>
      <c r="J311" s="423"/>
      <c r="K311" s="423"/>
      <c r="L311" s="423"/>
      <c r="M311" s="423"/>
      <c r="N311" s="198"/>
      <c r="O311" s="53"/>
    </row>
    <row r="312" spans="2:15">
      <c r="B312" s="192"/>
      <c r="C312" s="36" t="s">
        <v>186</v>
      </c>
      <c r="D312" s="36"/>
      <c r="E312" s="36"/>
      <c r="F312" s="54">
        <f>SUM(F313:F316)</f>
        <v>3</v>
      </c>
      <c r="G312" s="54" t="s">
        <v>62</v>
      </c>
      <c r="H312" s="54">
        <f>SUM(H313:H316)</f>
        <v>5</v>
      </c>
      <c r="I312" s="55" t="s">
        <v>234</v>
      </c>
      <c r="J312" s="36"/>
      <c r="K312" s="36"/>
      <c r="L312" s="36"/>
      <c r="M312" s="36"/>
      <c r="N312" s="36"/>
      <c r="O312" s="424">
        <v>45358</v>
      </c>
    </row>
    <row r="313" spans="2:15">
      <c r="B313" s="52"/>
      <c r="C313" s="193" t="s">
        <v>37</v>
      </c>
      <c r="D313" s="418"/>
      <c r="E313" s="181"/>
      <c r="F313" s="57">
        <v>0</v>
      </c>
      <c r="G313" s="58"/>
      <c r="H313" s="57">
        <v>2</v>
      </c>
      <c r="I313" s="368" t="s">
        <v>158</v>
      </c>
      <c r="J313" s="419"/>
      <c r="K313" s="419"/>
      <c r="L313" s="419"/>
      <c r="M313" s="419"/>
      <c r="N313" s="196"/>
      <c r="O313" s="53"/>
    </row>
    <row r="314" spans="2:15">
      <c r="B314" s="52"/>
      <c r="C314" s="194" t="s">
        <v>32</v>
      </c>
      <c r="D314" s="420"/>
      <c r="E314" s="182"/>
      <c r="F314" s="10">
        <v>1</v>
      </c>
      <c r="G314" s="11"/>
      <c r="H314" s="10">
        <v>1</v>
      </c>
      <c r="I314" s="369" t="s">
        <v>54</v>
      </c>
      <c r="J314" s="421"/>
      <c r="K314" s="421"/>
      <c r="L314" s="421"/>
      <c r="M314" s="421"/>
      <c r="N314" s="197"/>
      <c r="O314" s="53"/>
    </row>
    <row r="315" spans="2:15">
      <c r="B315" s="52"/>
      <c r="C315" s="194" t="s">
        <v>33</v>
      </c>
      <c r="D315" s="420"/>
      <c r="E315" s="182"/>
      <c r="F315" s="10">
        <v>1</v>
      </c>
      <c r="G315" s="11"/>
      <c r="H315" s="10">
        <v>1</v>
      </c>
      <c r="I315" s="369" t="s">
        <v>237</v>
      </c>
      <c r="J315" s="421"/>
      <c r="K315" s="421"/>
      <c r="L315" s="421"/>
      <c r="M315" s="421"/>
      <c r="N315" s="197"/>
      <c r="O315" s="53"/>
    </row>
    <row r="316" spans="2:15">
      <c r="B316" s="52"/>
      <c r="C316" s="195" t="s">
        <v>233</v>
      </c>
      <c r="D316" s="422"/>
      <c r="E316" s="183"/>
      <c r="F316" s="59">
        <v>1</v>
      </c>
      <c r="G316" s="60"/>
      <c r="H316" s="59">
        <v>1</v>
      </c>
      <c r="I316" s="370" t="s">
        <v>93</v>
      </c>
      <c r="J316" s="423"/>
      <c r="K316" s="423"/>
      <c r="L316" s="423"/>
      <c r="M316" s="423"/>
      <c r="N316" s="198"/>
      <c r="O316" s="53"/>
    </row>
    <row r="317" spans="2:15">
      <c r="B317" s="52"/>
      <c r="C317" s="36"/>
      <c r="D317" s="36"/>
      <c r="E317" s="36"/>
      <c r="F317" s="36"/>
      <c r="G317" s="36"/>
      <c r="H317" s="50"/>
      <c r="I317" s="36"/>
      <c r="J317" s="36"/>
      <c r="K317" s="36"/>
      <c r="L317" s="36"/>
      <c r="M317" s="36"/>
      <c r="N317" s="36"/>
      <c r="O317" s="53"/>
    </row>
    <row r="318" spans="2:15">
      <c r="B318" s="48" t="s">
        <v>367</v>
      </c>
      <c r="C318" s="49"/>
      <c r="D318" s="49"/>
      <c r="E318" s="36"/>
      <c r="F318" s="36"/>
      <c r="G318" s="36"/>
      <c r="H318" s="50"/>
      <c r="I318" s="36"/>
      <c r="J318" s="36"/>
      <c r="K318" s="36"/>
      <c r="L318" s="36"/>
      <c r="M318" s="36"/>
      <c r="N318" s="36"/>
      <c r="O318" s="51"/>
    </row>
    <row r="319" spans="2:15">
      <c r="B319" s="192"/>
      <c r="C319" s="36" t="s">
        <v>184</v>
      </c>
      <c r="D319" s="36"/>
      <c r="E319" s="36"/>
      <c r="F319" s="54">
        <f>SUM(F320:F323)</f>
        <v>6</v>
      </c>
      <c r="G319" s="54" t="s">
        <v>62</v>
      </c>
      <c r="H319" s="54">
        <f>SUM(H320:H323)</f>
        <v>2</v>
      </c>
      <c r="I319" s="55" t="s">
        <v>186</v>
      </c>
      <c r="J319" s="36"/>
      <c r="K319" s="36"/>
      <c r="L319" s="36"/>
      <c r="M319" s="36"/>
      <c r="N319" s="36"/>
      <c r="O319" s="424">
        <v>45363</v>
      </c>
    </row>
    <row r="320" spans="2:15">
      <c r="B320" s="52"/>
      <c r="C320" s="193" t="s">
        <v>189</v>
      </c>
      <c r="D320" s="418"/>
      <c r="E320" s="181"/>
      <c r="F320" s="57">
        <v>2</v>
      </c>
      <c r="G320" s="58"/>
      <c r="H320" s="57">
        <v>0</v>
      </c>
      <c r="I320" s="368" t="s">
        <v>233</v>
      </c>
      <c r="J320" s="419"/>
      <c r="K320" s="419"/>
      <c r="L320" s="419"/>
      <c r="M320" s="419"/>
      <c r="N320" s="196"/>
      <c r="O320" s="53"/>
    </row>
    <row r="321" spans="2:15">
      <c r="B321" s="52"/>
      <c r="C321" s="194" t="s">
        <v>18</v>
      </c>
      <c r="D321" s="420"/>
      <c r="E321" s="182"/>
      <c r="F321" s="10">
        <v>2</v>
      </c>
      <c r="G321" s="11"/>
      <c r="H321" s="10">
        <v>0</v>
      </c>
      <c r="I321" s="369" t="s">
        <v>32</v>
      </c>
      <c r="J321" s="421"/>
      <c r="K321" s="421"/>
      <c r="L321" s="421"/>
      <c r="M321" s="421"/>
      <c r="N321" s="197"/>
      <c r="O321" s="53"/>
    </row>
    <row r="322" spans="2:15">
      <c r="B322" s="52"/>
      <c r="C322" s="194" t="s">
        <v>195</v>
      </c>
      <c r="D322" s="420"/>
      <c r="E322" s="182"/>
      <c r="F322" s="10">
        <v>2</v>
      </c>
      <c r="G322" s="11"/>
      <c r="H322" s="10">
        <v>0</v>
      </c>
      <c r="I322" s="369" t="s">
        <v>33</v>
      </c>
      <c r="J322" s="421"/>
      <c r="K322" s="421"/>
      <c r="L322" s="421"/>
      <c r="M322" s="421"/>
      <c r="N322" s="197"/>
      <c r="O322" s="53"/>
    </row>
    <row r="323" spans="2:15">
      <c r="B323" s="52"/>
      <c r="C323" s="195" t="s">
        <v>194</v>
      </c>
      <c r="D323" s="422"/>
      <c r="E323" s="183"/>
      <c r="F323" s="59">
        <v>0</v>
      </c>
      <c r="G323" s="60"/>
      <c r="H323" s="59">
        <v>2</v>
      </c>
      <c r="I323" s="370" t="s">
        <v>37</v>
      </c>
      <c r="J323" s="423"/>
      <c r="K323" s="423"/>
      <c r="L323" s="423"/>
      <c r="M323" s="423"/>
      <c r="N323" s="198"/>
      <c r="O323" s="53"/>
    </row>
    <row r="324" spans="2:15">
      <c r="B324" s="192"/>
      <c r="C324" s="36" t="s">
        <v>185</v>
      </c>
      <c r="D324" s="36"/>
      <c r="E324" s="36"/>
      <c r="F324" s="54">
        <f>SUM(F325:F328)</f>
        <v>5</v>
      </c>
      <c r="G324" s="54" t="s">
        <v>62</v>
      </c>
      <c r="H324" s="54">
        <f>SUM(H325:H328)</f>
        <v>3</v>
      </c>
      <c r="I324" s="55" t="s">
        <v>58</v>
      </c>
      <c r="J324" s="36"/>
      <c r="K324" s="36"/>
      <c r="L324" s="36"/>
      <c r="M324" s="36"/>
      <c r="N324" s="36"/>
      <c r="O324" s="424">
        <v>45363</v>
      </c>
    </row>
    <row r="325" spans="2:15">
      <c r="B325" s="52"/>
      <c r="C325" s="589" t="s">
        <v>66</v>
      </c>
      <c r="D325" s="418"/>
      <c r="E325" s="181"/>
      <c r="F325" s="57">
        <v>0</v>
      </c>
      <c r="G325" s="58"/>
      <c r="H325" s="57">
        <v>2</v>
      </c>
      <c r="I325" s="368" t="s">
        <v>15</v>
      </c>
      <c r="J325" s="419"/>
      <c r="K325" s="419"/>
      <c r="L325" s="419"/>
      <c r="M325" s="419"/>
      <c r="N325" s="196"/>
      <c r="O325" s="53"/>
    </row>
    <row r="326" spans="2:15">
      <c r="B326" s="52"/>
      <c r="C326" s="593" t="s">
        <v>176</v>
      </c>
      <c r="D326" s="420"/>
      <c r="E326" s="182"/>
      <c r="F326" s="10">
        <v>2</v>
      </c>
      <c r="G326" s="11"/>
      <c r="H326" s="10">
        <v>0</v>
      </c>
      <c r="I326" s="369" t="s">
        <v>143</v>
      </c>
      <c r="J326" s="421"/>
      <c r="K326" s="421"/>
      <c r="L326" s="421"/>
      <c r="M326" s="421"/>
      <c r="N326" s="197"/>
      <c r="O326" s="53"/>
    </row>
    <row r="327" spans="2:15">
      <c r="B327" s="52"/>
      <c r="C327" s="593" t="s">
        <v>160</v>
      </c>
      <c r="D327" s="420"/>
      <c r="E327" s="182"/>
      <c r="F327" s="10">
        <v>2</v>
      </c>
      <c r="G327" s="11"/>
      <c r="H327" s="10">
        <v>0</v>
      </c>
      <c r="I327" s="369" t="s">
        <v>140</v>
      </c>
      <c r="J327" s="421"/>
      <c r="K327" s="421"/>
      <c r="L327" s="421"/>
      <c r="M327" s="421"/>
      <c r="N327" s="197"/>
      <c r="O327" s="53"/>
    </row>
    <row r="328" spans="2:15">
      <c r="B328" s="52"/>
      <c r="C328" s="195" t="s">
        <v>141</v>
      </c>
      <c r="D328" s="422"/>
      <c r="E328" s="183"/>
      <c r="F328" s="59">
        <v>1</v>
      </c>
      <c r="G328" s="60"/>
      <c r="H328" s="59">
        <v>1</v>
      </c>
      <c r="I328" s="370" t="s">
        <v>17</v>
      </c>
      <c r="J328" s="423"/>
      <c r="K328" s="423"/>
      <c r="L328" s="423"/>
      <c r="M328" s="423"/>
      <c r="N328" s="198"/>
      <c r="O328" s="53"/>
    </row>
    <row r="329" spans="2:15">
      <c r="B329" s="192"/>
      <c r="C329" s="36" t="s">
        <v>234</v>
      </c>
      <c r="D329" s="36"/>
      <c r="E329" s="36"/>
      <c r="F329" s="54">
        <f>SUM(F330:F333)</f>
        <v>5</v>
      </c>
      <c r="G329" s="54" t="s">
        <v>62</v>
      </c>
      <c r="H329" s="54">
        <f>SUM(H330:H333)</f>
        <v>3</v>
      </c>
      <c r="I329" s="55" t="s">
        <v>92</v>
      </c>
      <c r="J329" s="36"/>
      <c r="K329" s="36"/>
      <c r="L329" s="36"/>
      <c r="M329" s="36"/>
      <c r="N329" s="36"/>
      <c r="O329" s="424">
        <v>45365</v>
      </c>
    </row>
    <row r="330" spans="2:15">
      <c r="B330" s="52"/>
      <c r="C330" s="193" t="s">
        <v>158</v>
      </c>
      <c r="D330" s="418"/>
      <c r="E330" s="181"/>
      <c r="F330" s="57">
        <v>1</v>
      </c>
      <c r="G330" s="58"/>
      <c r="H330" s="57">
        <v>1</v>
      </c>
      <c r="I330" s="368" t="s">
        <v>70</v>
      </c>
      <c r="J330" s="419"/>
      <c r="K330" s="419"/>
      <c r="L330" s="419"/>
      <c r="M330" s="419"/>
      <c r="N330" s="196"/>
      <c r="O330" s="53"/>
    </row>
    <row r="331" spans="2:15">
      <c r="B331" s="52"/>
      <c r="C331" s="194" t="s">
        <v>28</v>
      </c>
      <c r="D331" s="420"/>
      <c r="E331" s="182"/>
      <c r="F331" s="10">
        <v>1</v>
      </c>
      <c r="G331" s="11"/>
      <c r="H331" s="10">
        <v>1</v>
      </c>
      <c r="I331" s="369" t="s">
        <v>22</v>
      </c>
      <c r="J331" s="421"/>
      <c r="K331" s="421"/>
      <c r="L331" s="421"/>
      <c r="M331" s="421"/>
      <c r="N331" s="197"/>
      <c r="O331" s="53"/>
    </row>
    <row r="332" spans="2:15">
      <c r="B332" s="52"/>
      <c r="C332" s="194" t="s">
        <v>93</v>
      </c>
      <c r="D332" s="420"/>
      <c r="E332" s="182"/>
      <c r="F332" s="10">
        <v>2</v>
      </c>
      <c r="G332" s="11"/>
      <c r="H332" s="10">
        <v>0</v>
      </c>
      <c r="I332" s="369" t="s">
        <v>35</v>
      </c>
      <c r="J332" s="421"/>
      <c r="K332" s="421"/>
      <c r="L332" s="421"/>
      <c r="M332" s="421"/>
      <c r="N332" s="197"/>
      <c r="O332" s="53"/>
    </row>
    <row r="333" spans="2:15">
      <c r="B333" s="52"/>
      <c r="C333" s="195" t="s">
        <v>237</v>
      </c>
      <c r="D333" s="422"/>
      <c r="E333" s="183"/>
      <c r="F333" s="59">
        <v>1</v>
      </c>
      <c r="G333" s="60"/>
      <c r="H333" s="59">
        <v>1</v>
      </c>
      <c r="I333" s="370" t="s">
        <v>29</v>
      </c>
      <c r="J333" s="423"/>
      <c r="K333" s="423"/>
      <c r="L333" s="423"/>
      <c r="M333" s="423"/>
      <c r="N333" s="198"/>
      <c r="O333" s="53"/>
    </row>
    <row r="334" spans="2:15">
      <c r="B334" s="52"/>
      <c r="C334" s="36"/>
      <c r="D334" s="36"/>
      <c r="E334" s="36"/>
      <c r="F334" s="36"/>
      <c r="G334" s="36"/>
      <c r="H334" s="50"/>
      <c r="I334" s="36"/>
      <c r="J334" s="36"/>
      <c r="K334" s="36"/>
      <c r="L334" s="36"/>
      <c r="M334" s="36"/>
      <c r="N334" s="36"/>
      <c r="O334" s="53"/>
    </row>
    <row r="335" spans="2:15">
      <c r="B335" s="48" t="s">
        <v>371</v>
      </c>
      <c r="C335" s="49"/>
      <c r="D335" s="49"/>
      <c r="E335" s="36"/>
      <c r="F335" s="36"/>
      <c r="G335" s="36"/>
      <c r="H335" s="50"/>
      <c r="I335" s="36"/>
      <c r="J335" s="36"/>
      <c r="K335" s="36"/>
      <c r="L335" s="36"/>
      <c r="M335" s="36"/>
      <c r="N335" s="36"/>
      <c r="O335" s="51"/>
    </row>
    <row r="336" spans="2:15">
      <c r="B336" s="192"/>
      <c r="C336" s="36" t="s">
        <v>186</v>
      </c>
      <c r="D336" s="36"/>
      <c r="E336" s="36"/>
      <c r="F336" s="54">
        <f>SUM(F337:F340)</f>
        <v>3</v>
      </c>
      <c r="G336" s="54" t="s">
        <v>62</v>
      </c>
      <c r="H336" s="54">
        <f>SUM(H337:H340)</f>
        <v>5</v>
      </c>
      <c r="I336" s="55" t="s">
        <v>185</v>
      </c>
      <c r="J336" s="36"/>
      <c r="K336" s="36"/>
      <c r="L336" s="36"/>
      <c r="M336" s="36"/>
      <c r="N336" s="36"/>
      <c r="O336" s="424">
        <v>45370</v>
      </c>
    </row>
    <row r="337" spans="2:15">
      <c r="B337" s="52"/>
      <c r="C337" s="193" t="s">
        <v>32</v>
      </c>
      <c r="D337" s="418"/>
      <c r="E337" s="181"/>
      <c r="F337" s="57">
        <v>1</v>
      </c>
      <c r="G337" s="58"/>
      <c r="H337" s="57">
        <v>1</v>
      </c>
      <c r="I337" s="368" t="s">
        <v>176</v>
      </c>
      <c r="J337" s="419"/>
      <c r="K337" s="419"/>
      <c r="L337" s="419"/>
      <c r="M337" s="419"/>
      <c r="N337" s="196"/>
      <c r="O337" s="53"/>
    </row>
    <row r="338" spans="2:15">
      <c r="B338" s="52"/>
      <c r="C338" s="194" t="s">
        <v>37</v>
      </c>
      <c r="D338" s="420"/>
      <c r="E338" s="182"/>
      <c r="F338" s="10">
        <v>1</v>
      </c>
      <c r="G338" s="11"/>
      <c r="H338" s="10">
        <v>1</v>
      </c>
      <c r="I338" s="369" t="s">
        <v>66</v>
      </c>
      <c r="J338" s="421"/>
      <c r="K338" s="421"/>
      <c r="L338" s="421"/>
      <c r="M338" s="421"/>
      <c r="N338" s="197"/>
      <c r="O338" s="53"/>
    </row>
    <row r="339" spans="2:15">
      <c r="B339" s="52"/>
      <c r="C339" s="194" t="s">
        <v>33</v>
      </c>
      <c r="D339" s="420"/>
      <c r="E339" s="182"/>
      <c r="F339" s="10">
        <v>1</v>
      </c>
      <c r="G339" s="11"/>
      <c r="H339" s="10">
        <v>1</v>
      </c>
      <c r="I339" s="369" t="s">
        <v>141</v>
      </c>
      <c r="J339" s="421"/>
      <c r="K339" s="421"/>
      <c r="L339" s="421"/>
      <c r="M339" s="421"/>
      <c r="N339" s="197"/>
      <c r="O339" s="53"/>
    </row>
    <row r="340" spans="2:15">
      <c r="B340" s="52"/>
      <c r="C340" s="195" t="s">
        <v>233</v>
      </c>
      <c r="D340" s="422"/>
      <c r="E340" s="183"/>
      <c r="F340" s="59">
        <v>0</v>
      </c>
      <c r="G340" s="60"/>
      <c r="H340" s="59">
        <v>2</v>
      </c>
      <c r="I340" s="370" t="s">
        <v>160</v>
      </c>
      <c r="J340" s="423"/>
      <c r="K340" s="423"/>
      <c r="L340" s="423"/>
      <c r="M340" s="423"/>
      <c r="N340" s="198"/>
      <c r="O340" s="53"/>
    </row>
    <row r="341" spans="2:15">
      <c r="B341" s="192"/>
      <c r="C341" s="36" t="s">
        <v>92</v>
      </c>
      <c r="D341" s="36"/>
      <c r="E341" s="36"/>
      <c r="F341" s="54">
        <f>SUM(F342:F345)</f>
        <v>2</v>
      </c>
      <c r="G341" s="54" t="s">
        <v>62</v>
      </c>
      <c r="H341" s="54">
        <f>SUM(H342:H345)</f>
        <v>6</v>
      </c>
      <c r="I341" s="55" t="s">
        <v>58</v>
      </c>
      <c r="J341" s="36"/>
      <c r="K341" s="36"/>
      <c r="L341" s="36"/>
      <c r="M341" s="36"/>
      <c r="N341" s="36"/>
      <c r="O341" s="424">
        <v>45370</v>
      </c>
    </row>
    <row r="342" spans="2:15">
      <c r="B342" s="52"/>
      <c r="C342" s="193" t="s">
        <v>29</v>
      </c>
      <c r="D342" s="418"/>
      <c r="E342" s="181"/>
      <c r="F342" s="57">
        <v>0</v>
      </c>
      <c r="G342" s="58"/>
      <c r="H342" s="57">
        <v>2</v>
      </c>
      <c r="I342" s="368" t="s">
        <v>17</v>
      </c>
      <c r="J342" s="419"/>
      <c r="K342" s="419"/>
      <c r="L342" s="419"/>
      <c r="M342" s="419"/>
      <c r="N342" s="196"/>
      <c r="O342" s="53"/>
    </row>
    <row r="343" spans="2:15">
      <c r="B343" s="52"/>
      <c r="C343" s="194" t="s">
        <v>35</v>
      </c>
      <c r="D343" s="420"/>
      <c r="E343" s="182"/>
      <c r="F343" s="10">
        <v>1</v>
      </c>
      <c r="G343" s="11"/>
      <c r="H343" s="10">
        <v>1</v>
      </c>
      <c r="I343" s="369" t="s">
        <v>140</v>
      </c>
      <c r="J343" s="421"/>
      <c r="K343" s="421"/>
      <c r="L343" s="421"/>
      <c r="M343" s="421"/>
      <c r="N343" s="197"/>
      <c r="O343" s="53"/>
    </row>
    <row r="344" spans="2:15">
      <c r="B344" s="52"/>
      <c r="C344" s="194" t="s">
        <v>22</v>
      </c>
      <c r="D344" s="420"/>
      <c r="E344" s="182"/>
      <c r="F344" s="10">
        <v>0</v>
      </c>
      <c r="G344" s="11"/>
      <c r="H344" s="10">
        <v>2</v>
      </c>
      <c r="I344" s="369" t="s">
        <v>143</v>
      </c>
      <c r="J344" s="421"/>
      <c r="K344" s="421"/>
      <c r="L344" s="421"/>
      <c r="M344" s="421"/>
      <c r="N344" s="197"/>
      <c r="O344" s="53"/>
    </row>
    <row r="345" spans="2:15">
      <c r="B345" s="52"/>
      <c r="C345" s="195" t="s">
        <v>70</v>
      </c>
      <c r="D345" s="422"/>
      <c r="E345" s="183"/>
      <c r="F345" s="59">
        <v>1</v>
      </c>
      <c r="G345" s="60"/>
      <c r="H345" s="59">
        <v>1</v>
      </c>
      <c r="I345" s="370" t="s">
        <v>15</v>
      </c>
      <c r="J345" s="423"/>
      <c r="K345" s="423"/>
      <c r="L345" s="423"/>
      <c r="M345" s="423"/>
      <c r="N345" s="198"/>
      <c r="O345" s="53"/>
    </row>
    <row r="346" spans="2:15">
      <c r="B346" s="192"/>
      <c r="C346" s="36" t="s">
        <v>184</v>
      </c>
      <c r="D346" s="36"/>
      <c r="E346" s="36"/>
      <c r="F346" s="54">
        <f>SUM(F347:F350)</f>
        <v>5</v>
      </c>
      <c r="G346" s="54" t="s">
        <v>62</v>
      </c>
      <c r="H346" s="54">
        <f>SUM(H347:H350)</f>
        <v>3</v>
      </c>
      <c r="I346" s="55" t="s">
        <v>234</v>
      </c>
      <c r="J346" s="36"/>
      <c r="K346" s="36"/>
      <c r="L346" s="36"/>
      <c r="M346" s="36"/>
      <c r="N346" s="36"/>
      <c r="O346" s="424">
        <v>45371</v>
      </c>
    </row>
    <row r="347" spans="2:15">
      <c r="B347" s="52"/>
      <c r="C347" s="193" t="s">
        <v>18</v>
      </c>
      <c r="D347" s="418"/>
      <c r="E347" s="181"/>
      <c r="F347" s="57">
        <v>2</v>
      </c>
      <c r="G347" s="58"/>
      <c r="H347" s="57">
        <v>0</v>
      </c>
      <c r="I347" s="368" t="s">
        <v>54</v>
      </c>
      <c r="J347" s="419"/>
      <c r="K347" s="419"/>
      <c r="L347" s="419"/>
      <c r="M347" s="419"/>
      <c r="N347" s="196"/>
      <c r="O347" s="53"/>
    </row>
    <row r="348" spans="2:15">
      <c r="B348" s="52"/>
      <c r="C348" s="194" t="s">
        <v>197</v>
      </c>
      <c r="D348" s="420"/>
      <c r="E348" s="182"/>
      <c r="F348" s="10">
        <v>1</v>
      </c>
      <c r="G348" s="11"/>
      <c r="H348" s="10">
        <v>1</v>
      </c>
      <c r="I348" s="369" t="s">
        <v>93</v>
      </c>
      <c r="J348" s="421"/>
      <c r="K348" s="421"/>
      <c r="L348" s="421"/>
      <c r="M348" s="421"/>
      <c r="N348" s="197"/>
      <c r="O348" s="53"/>
    </row>
    <row r="349" spans="2:15">
      <c r="B349" s="52"/>
      <c r="C349" s="194" t="s">
        <v>194</v>
      </c>
      <c r="D349" s="420"/>
      <c r="E349" s="182"/>
      <c r="F349" s="10">
        <v>0</v>
      </c>
      <c r="G349" s="11"/>
      <c r="H349" s="10">
        <v>2</v>
      </c>
      <c r="I349" s="369" t="s">
        <v>158</v>
      </c>
      <c r="J349" s="421"/>
      <c r="K349" s="421"/>
      <c r="L349" s="421"/>
      <c r="M349" s="421"/>
      <c r="N349" s="197"/>
      <c r="O349" s="53"/>
    </row>
    <row r="350" spans="2:15">
      <c r="B350" s="52"/>
      <c r="C350" s="195" t="s">
        <v>195</v>
      </c>
      <c r="D350" s="422"/>
      <c r="E350" s="183"/>
      <c r="F350" s="59">
        <v>2</v>
      </c>
      <c r="G350" s="60"/>
      <c r="H350" s="59">
        <v>0</v>
      </c>
      <c r="I350" s="370" t="s">
        <v>237</v>
      </c>
      <c r="J350" s="423"/>
      <c r="K350" s="423"/>
      <c r="L350" s="423"/>
      <c r="M350" s="423"/>
      <c r="N350" s="198"/>
      <c r="O350" s="53"/>
    </row>
    <row r="351" spans="2:15">
      <c r="B351" s="56"/>
      <c r="C351" s="454"/>
      <c r="D351" s="454"/>
      <c r="E351" s="454"/>
      <c r="F351" s="454"/>
      <c r="G351" s="454"/>
      <c r="H351" s="455"/>
      <c r="I351" s="454"/>
      <c r="J351" s="454"/>
      <c r="K351" s="454"/>
      <c r="L351" s="454"/>
      <c r="M351" s="454"/>
      <c r="N351" s="454"/>
      <c r="O351" s="259"/>
    </row>
  </sheetData>
  <autoFilter ref="Q2:T2" xr:uid="{00000000-0009-0000-0000-000002000000}">
    <sortState xmlns:xlrd2="http://schemas.microsoft.com/office/spreadsheetml/2017/richdata2" ref="Q3:T44">
      <sortCondition descending="1" ref="R2"/>
    </sortState>
  </autoFilter>
  <sortState xmlns:xlrd2="http://schemas.microsoft.com/office/spreadsheetml/2017/richdata2" ref="B3:O8">
    <sortCondition descending="1" ref="O3:O8"/>
  </sortState>
  <mergeCells count="7">
    <mergeCell ref="B10:O10"/>
    <mergeCell ref="Q1:T1"/>
    <mergeCell ref="V1:AC1"/>
    <mergeCell ref="B1:C2"/>
    <mergeCell ref="E1:I1"/>
    <mergeCell ref="J1:N1"/>
    <mergeCell ref="O1:O2"/>
  </mergeCells>
  <phoneticPr fontId="0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53" pageOrder="overThenDown" orientation="portrait" verticalDpi="300" r:id="rId1"/>
  <headerFooter alignWithMargins="0"/>
  <rowBreaks count="6" manualBreakCount="6">
    <brk id="274" max="23" man="1"/>
    <brk id="433" max="23" man="1"/>
    <brk id="521" max="23" man="1"/>
    <brk id="575" max="23" man="1"/>
    <brk id="658" max="23" man="1"/>
    <brk id="668" max="16383" man="1"/>
  </rowBreaks>
  <colBreaks count="1" manualBreakCount="1">
    <brk id="16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4"/>
  </sheetPr>
  <dimension ref="A1:BA68"/>
  <sheetViews>
    <sheetView zoomScale="90" zoomScaleNormal="90" zoomScalePageLayoutView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8.88671875" defaultRowHeight="13.2"/>
  <cols>
    <col min="1" max="2" width="3.6640625" style="261" customWidth="1"/>
    <col min="3" max="3" width="24.6640625" style="261" customWidth="1"/>
    <col min="4" max="23" width="3.5546875" style="261" customWidth="1"/>
    <col min="24" max="24" width="8.6640625" style="261" bestFit="1" customWidth="1"/>
    <col min="25" max="25" width="10" style="261" bestFit="1" customWidth="1"/>
    <col min="26" max="27" width="10.88671875" style="261" bestFit="1" customWidth="1"/>
    <col min="28" max="28" width="2.6640625" style="261" customWidth="1"/>
    <col min="29" max="31" width="9.88671875" style="261" customWidth="1"/>
    <col min="32" max="32" width="2.6640625" style="261" customWidth="1"/>
    <col min="33" max="33" width="10.88671875" style="261" bestFit="1" customWidth="1"/>
    <col min="34" max="34" width="8.88671875" style="261"/>
    <col min="35" max="36" width="12.88671875" style="353" customWidth="1"/>
    <col min="37" max="37" width="18" style="353" customWidth="1"/>
    <col min="38" max="42" width="8.88671875" style="353"/>
    <col min="43" max="16384" width="8.88671875" style="261"/>
  </cols>
  <sheetData>
    <row r="1" spans="1:53">
      <c r="A1" s="493"/>
      <c r="B1" s="274"/>
      <c r="C1" s="275"/>
      <c r="D1" s="675" t="s">
        <v>113</v>
      </c>
      <c r="E1" s="676"/>
      <c r="F1" s="676"/>
      <c r="G1" s="676"/>
      <c r="H1" s="676"/>
      <c r="I1" s="676"/>
      <c r="J1" s="676"/>
      <c r="K1" s="676"/>
      <c r="L1" s="676"/>
      <c r="M1" s="676"/>
      <c r="N1" s="676"/>
      <c r="O1" s="676"/>
      <c r="P1" s="676"/>
      <c r="Q1" s="676"/>
      <c r="R1" s="676"/>
      <c r="S1" s="676"/>
      <c r="T1" s="676"/>
      <c r="U1" s="676"/>
      <c r="V1" s="676"/>
      <c r="W1" s="675"/>
      <c r="X1" s="294" t="s">
        <v>115</v>
      </c>
      <c r="Y1" s="294" t="s">
        <v>116</v>
      </c>
      <c r="Z1" s="301" t="s">
        <v>117</v>
      </c>
      <c r="AA1" s="301" t="s">
        <v>117</v>
      </c>
      <c r="AB1" s="262"/>
      <c r="AC1" s="677" t="s">
        <v>106</v>
      </c>
      <c r="AD1" s="677" t="s">
        <v>107</v>
      </c>
      <c r="AE1" s="677" t="s">
        <v>102</v>
      </c>
      <c r="AF1" s="262"/>
      <c r="AG1" s="297" t="s">
        <v>116</v>
      </c>
      <c r="AI1" s="654" t="s">
        <v>161</v>
      </c>
      <c r="AJ1" s="655"/>
      <c r="AK1" s="509" t="s">
        <v>210</v>
      </c>
      <c r="AM1" s="679" t="s">
        <v>120</v>
      </c>
      <c r="AN1" s="650"/>
      <c r="AO1" s="650"/>
      <c r="AP1" s="650"/>
      <c r="AQ1" s="650"/>
      <c r="AR1" s="650"/>
      <c r="AS1" s="650"/>
      <c r="AT1" s="650"/>
      <c r="AU1" s="650"/>
      <c r="AV1" s="650"/>
      <c r="AW1" s="650"/>
      <c r="AX1" s="650"/>
      <c r="AY1" s="650"/>
      <c r="AZ1" s="650"/>
      <c r="BA1" s="680"/>
    </row>
    <row r="2" spans="1:53">
      <c r="B2" s="300" t="s">
        <v>119</v>
      </c>
      <c r="C2" s="299"/>
      <c r="D2" s="295">
        <v>1</v>
      </c>
      <c r="E2" s="295">
        <v>2</v>
      </c>
      <c r="F2" s="295">
        <v>3</v>
      </c>
      <c r="G2" s="295">
        <v>4</v>
      </c>
      <c r="H2" s="295">
        <v>5</v>
      </c>
      <c r="I2" s="295">
        <v>6</v>
      </c>
      <c r="J2" s="295">
        <v>7</v>
      </c>
      <c r="K2" s="295">
        <v>8</v>
      </c>
      <c r="L2" s="295">
        <v>9</v>
      </c>
      <c r="M2" s="295">
        <v>10</v>
      </c>
      <c r="N2" s="295">
        <v>11</v>
      </c>
      <c r="O2" s="295">
        <v>12</v>
      </c>
      <c r="P2" s="295">
        <v>13</v>
      </c>
      <c r="Q2" s="295">
        <v>14</v>
      </c>
      <c r="R2" s="295">
        <v>15</v>
      </c>
      <c r="S2" s="295">
        <v>16</v>
      </c>
      <c r="T2" s="295">
        <v>17</v>
      </c>
      <c r="U2" s="295">
        <v>18</v>
      </c>
      <c r="V2" s="295">
        <v>19</v>
      </c>
      <c r="W2" s="295">
        <v>20</v>
      </c>
      <c r="X2" s="296" t="s">
        <v>114</v>
      </c>
      <c r="Y2" s="296" t="s">
        <v>103</v>
      </c>
      <c r="Z2" s="302" t="s">
        <v>114</v>
      </c>
      <c r="AA2" s="302" t="s">
        <v>103</v>
      </c>
      <c r="AB2" s="262"/>
      <c r="AC2" s="678"/>
      <c r="AD2" s="678"/>
      <c r="AE2" s="678"/>
      <c r="AF2" s="262"/>
      <c r="AG2" s="298" t="s">
        <v>118</v>
      </c>
      <c r="AI2" s="656"/>
      <c r="AJ2" s="657"/>
      <c r="AK2" s="510" t="s">
        <v>211</v>
      </c>
      <c r="AM2" s="400" t="s">
        <v>123</v>
      </c>
      <c r="AN2" s="400" t="s">
        <v>122</v>
      </c>
      <c r="AO2" s="400" t="s">
        <v>124</v>
      </c>
      <c r="AP2" s="400" t="s">
        <v>125</v>
      </c>
      <c r="AQ2" s="400" t="s">
        <v>126</v>
      </c>
      <c r="AR2" s="400" t="s">
        <v>127</v>
      </c>
      <c r="AS2" s="400" t="s">
        <v>129</v>
      </c>
      <c r="AT2" s="400" t="s">
        <v>130</v>
      </c>
      <c r="AU2" s="400" t="s">
        <v>131</v>
      </c>
      <c r="AV2" s="400" t="s">
        <v>138</v>
      </c>
      <c r="AW2" s="400" t="s">
        <v>159</v>
      </c>
      <c r="AX2" s="400" t="s">
        <v>180</v>
      </c>
      <c r="AY2" s="400" t="s">
        <v>191</v>
      </c>
      <c r="AZ2" s="400" t="s">
        <v>203</v>
      </c>
      <c r="BA2" s="400" t="s">
        <v>228</v>
      </c>
    </row>
    <row r="3" spans="1:53">
      <c r="A3" s="314"/>
      <c r="B3" s="672" t="s">
        <v>186</v>
      </c>
      <c r="C3" s="308" t="s">
        <v>33</v>
      </c>
      <c r="D3" s="309"/>
      <c r="E3" s="309"/>
      <c r="F3" s="309">
        <v>1</v>
      </c>
      <c r="G3" s="309">
        <v>0</v>
      </c>
      <c r="H3" s="309">
        <v>0</v>
      </c>
      <c r="I3" s="309">
        <v>0</v>
      </c>
      <c r="J3" s="309">
        <v>2</v>
      </c>
      <c r="K3" s="309">
        <v>2</v>
      </c>
      <c r="L3" s="309">
        <v>2</v>
      </c>
      <c r="M3" s="309">
        <v>1</v>
      </c>
      <c r="N3" s="309">
        <v>0</v>
      </c>
      <c r="O3" s="309">
        <v>0</v>
      </c>
      <c r="P3" s="309">
        <v>1</v>
      </c>
      <c r="Q3" s="309">
        <v>0</v>
      </c>
      <c r="R3" s="309">
        <v>1</v>
      </c>
      <c r="S3" s="309">
        <v>1</v>
      </c>
      <c r="T3" s="602">
        <v>0</v>
      </c>
      <c r="U3" s="309">
        <v>1</v>
      </c>
      <c r="V3" s="309">
        <v>0</v>
      </c>
      <c r="W3" s="309">
        <v>1</v>
      </c>
      <c r="X3" s="306">
        <f t="shared" ref="X3:X9" si="0">SUM(D3:W3)</f>
        <v>13</v>
      </c>
      <c r="Y3" s="303">
        <f t="shared" ref="Y3:Y9" si="1">COUNTA(D3:W3)</f>
        <v>18</v>
      </c>
      <c r="Z3" s="304">
        <f t="shared" ref="Z3:Z9" si="2">(X3/(Y3*2))</f>
        <v>0.3611111111111111</v>
      </c>
      <c r="AA3" s="304">
        <f>Y3/'LOGICALIS 1ST'!$D$7</f>
        <v>0.9</v>
      </c>
      <c r="AB3" s="262"/>
      <c r="AC3" s="305">
        <f t="shared" ref="AC3:AC9" si="3">COUNTIF(D3:W3,2)</f>
        <v>3</v>
      </c>
      <c r="AD3" s="305">
        <f t="shared" ref="AD3:AD9" si="4">COUNTIF(D3:W3,1)</f>
        <v>7</v>
      </c>
      <c r="AE3" s="305">
        <f t="shared" ref="AE3:AE9" si="5">COUNTIF(D3:W3,0)</f>
        <v>8</v>
      </c>
      <c r="AF3" s="264"/>
      <c r="AG3" s="305">
        <f>COUNT(W3:W3)</f>
        <v>1</v>
      </c>
      <c r="AI3" s="371" t="s">
        <v>181</v>
      </c>
      <c r="AJ3" s="371" t="s">
        <v>180</v>
      </c>
      <c r="AK3" s="355">
        <v>33</v>
      </c>
      <c r="AM3" s="356">
        <v>27</v>
      </c>
      <c r="AN3" s="356">
        <v>23</v>
      </c>
      <c r="AO3" s="355">
        <v>31</v>
      </c>
      <c r="AP3" s="355">
        <v>33</v>
      </c>
      <c r="AQ3" s="356">
        <v>19</v>
      </c>
      <c r="AR3" s="355">
        <v>20</v>
      </c>
      <c r="AS3" s="355">
        <v>24</v>
      </c>
      <c r="AT3" s="356">
        <v>29</v>
      </c>
      <c r="AU3" s="356">
        <v>21</v>
      </c>
      <c r="AV3" s="356">
        <v>26</v>
      </c>
      <c r="AW3" s="355">
        <v>29</v>
      </c>
      <c r="AX3" s="355">
        <v>25</v>
      </c>
      <c r="AY3" s="355">
        <v>29</v>
      </c>
      <c r="AZ3" s="356">
        <v>22</v>
      </c>
      <c r="BA3" s="356">
        <v>21</v>
      </c>
    </row>
    <row r="4" spans="1:53">
      <c r="A4" s="262"/>
      <c r="B4" s="673"/>
      <c r="C4" s="310" t="s">
        <v>37</v>
      </c>
      <c r="D4" s="309">
        <v>0</v>
      </c>
      <c r="E4" s="309">
        <v>2</v>
      </c>
      <c r="F4" s="309">
        <v>1</v>
      </c>
      <c r="G4" s="309">
        <v>0</v>
      </c>
      <c r="H4" s="309">
        <v>1</v>
      </c>
      <c r="I4" s="309">
        <v>0</v>
      </c>
      <c r="J4" s="309">
        <v>1</v>
      </c>
      <c r="K4" s="309">
        <v>0</v>
      </c>
      <c r="L4" s="309">
        <v>2</v>
      </c>
      <c r="M4" s="309">
        <v>0</v>
      </c>
      <c r="N4" s="309">
        <v>0</v>
      </c>
      <c r="O4" s="309">
        <v>2</v>
      </c>
      <c r="P4" s="309">
        <v>0</v>
      </c>
      <c r="Q4" s="309">
        <v>0</v>
      </c>
      <c r="R4" s="309">
        <v>1</v>
      </c>
      <c r="S4" s="309"/>
      <c r="T4" s="602">
        <v>1</v>
      </c>
      <c r="U4" s="309">
        <v>0</v>
      </c>
      <c r="V4" s="309">
        <v>2</v>
      </c>
      <c r="W4" s="309">
        <v>1</v>
      </c>
      <c r="X4" s="306">
        <f t="shared" si="0"/>
        <v>14</v>
      </c>
      <c r="Y4" s="303">
        <f t="shared" si="1"/>
        <v>19</v>
      </c>
      <c r="Z4" s="304">
        <f t="shared" si="2"/>
        <v>0.36842105263157893</v>
      </c>
      <c r="AA4" s="304">
        <f>Y4/'LOGICALIS 1ST'!$D$7</f>
        <v>0.95</v>
      </c>
      <c r="AB4" s="262"/>
      <c r="AC4" s="305">
        <f t="shared" si="3"/>
        <v>4</v>
      </c>
      <c r="AD4" s="305">
        <f t="shared" si="4"/>
        <v>6</v>
      </c>
      <c r="AE4" s="305">
        <f t="shared" si="5"/>
        <v>9</v>
      </c>
      <c r="AF4" s="264"/>
      <c r="AG4" s="305">
        <f>COUNT(V4:W4)</f>
        <v>2</v>
      </c>
      <c r="AI4" s="371">
        <v>32</v>
      </c>
      <c r="AJ4" s="371" t="s">
        <v>127</v>
      </c>
      <c r="AK4" s="354">
        <v>24</v>
      </c>
      <c r="AM4" s="354">
        <v>16</v>
      </c>
      <c r="AN4" s="354">
        <v>24</v>
      </c>
      <c r="AO4" s="355">
        <v>17</v>
      </c>
      <c r="AP4" s="355">
        <v>14</v>
      </c>
      <c r="AQ4" s="356">
        <v>3</v>
      </c>
      <c r="AR4" s="355">
        <v>11</v>
      </c>
      <c r="AS4" s="355">
        <v>11</v>
      </c>
      <c r="AT4" s="356">
        <v>13</v>
      </c>
      <c r="AU4" s="356">
        <v>12</v>
      </c>
      <c r="AV4" s="356">
        <v>16</v>
      </c>
      <c r="AW4" s="355">
        <v>14</v>
      </c>
      <c r="AX4" s="355">
        <v>9</v>
      </c>
      <c r="AY4" s="355">
        <v>1</v>
      </c>
      <c r="AZ4" s="356">
        <v>4</v>
      </c>
      <c r="BA4" s="356">
        <v>17</v>
      </c>
    </row>
    <row r="5" spans="1:53">
      <c r="A5" s="262"/>
      <c r="B5" s="673"/>
      <c r="C5" s="310" t="s">
        <v>171</v>
      </c>
      <c r="D5" s="309"/>
      <c r="E5" s="309">
        <v>2</v>
      </c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09"/>
      <c r="T5" s="602"/>
      <c r="U5" s="309"/>
      <c r="V5" s="309"/>
      <c r="W5" s="309"/>
      <c r="X5" s="306">
        <f t="shared" ref="X5" si="6">SUM(D5:W5)</f>
        <v>2</v>
      </c>
      <c r="Y5" s="303">
        <f t="shared" si="1"/>
        <v>1</v>
      </c>
      <c r="Z5" s="304">
        <f t="shared" si="2"/>
        <v>1</v>
      </c>
      <c r="AA5" s="304">
        <f>Y5/'LOGICALIS 1ST'!$D$3</f>
        <v>0.05</v>
      </c>
      <c r="AB5" s="262"/>
      <c r="AC5" s="305">
        <f t="shared" si="3"/>
        <v>1</v>
      </c>
      <c r="AD5" s="305">
        <f t="shared" si="4"/>
        <v>0</v>
      </c>
      <c r="AE5" s="305">
        <f t="shared" si="5"/>
        <v>0</v>
      </c>
      <c r="AF5" s="264"/>
      <c r="AG5" s="305"/>
      <c r="AI5" s="371"/>
      <c r="AJ5" s="485"/>
      <c r="AK5" s="371"/>
      <c r="AM5" s="485"/>
      <c r="AN5" s="485"/>
      <c r="AO5" s="485"/>
      <c r="AP5" s="485"/>
      <c r="AQ5" s="485"/>
      <c r="AR5" s="485"/>
      <c r="AS5" s="485"/>
      <c r="AT5" s="485"/>
      <c r="AU5" s="485"/>
      <c r="AV5" s="485"/>
      <c r="AW5" s="485"/>
      <c r="AX5" s="485"/>
      <c r="AY5" s="485"/>
      <c r="AZ5" s="485"/>
      <c r="BA5" s="485"/>
    </row>
    <row r="6" spans="1:53">
      <c r="A6" s="262"/>
      <c r="B6" s="673"/>
      <c r="C6" s="310" t="s">
        <v>135</v>
      </c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>
        <v>1</v>
      </c>
      <c r="T6" s="602"/>
      <c r="U6" s="309"/>
      <c r="V6" s="309"/>
      <c r="W6" s="309"/>
      <c r="X6" s="306">
        <f t="shared" ref="X6" si="7">SUM(D6:W6)</f>
        <v>1</v>
      </c>
      <c r="Y6" s="303">
        <f t="shared" ref="Y6" si="8">COUNTA(D6:W6)</f>
        <v>1</v>
      </c>
      <c r="Z6" s="304">
        <f t="shared" ref="Z6" si="9">(X6/(Y6*2))</f>
        <v>0.5</v>
      </c>
      <c r="AA6" s="304">
        <f>Y6/'LOGICALIS 1ST'!$D$3</f>
        <v>0.05</v>
      </c>
      <c r="AB6" s="262"/>
      <c r="AC6" s="305">
        <f t="shared" ref="AC6" si="10">COUNTIF(D6:W6,2)</f>
        <v>0</v>
      </c>
      <c r="AD6" s="305">
        <f t="shared" ref="AD6" si="11">COUNTIF(D6:W6,1)</f>
        <v>1</v>
      </c>
      <c r="AE6" s="305">
        <f t="shared" ref="AE6" si="12">COUNTIF(D6:W6,0)</f>
        <v>0</v>
      </c>
      <c r="AF6" s="264"/>
      <c r="AG6" s="305"/>
      <c r="AI6" s="371"/>
      <c r="AJ6" s="485"/>
      <c r="AK6" s="371"/>
      <c r="AM6" s="485"/>
      <c r="AN6" s="485"/>
      <c r="AO6" s="485"/>
      <c r="AP6" s="485"/>
      <c r="AQ6" s="485"/>
      <c r="AR6" s="485"/>
      <c r="AS6" s="485"/>
      <c r="AT6" s="485"/>
      <c r="AU6" s="485"/>
      <c r="AV6" s="485"/>
      <c r="AW6" s="485"/>
      <c r="AX6" s="485"/>
      <c r="AY6" s="485"/>
      <c r="AZ6" s="485"/>
      <c r="BA6" s="485"/>
    </row>
    <row r="7" spans="1:53">
      <c r="B7" s="673"/>
      <c r="C7" s="310" t="s">
        <v>233</v>
      </c>
      <c r="D7" s="309">
        <v>1</v>
      </c>
      <c r="E7" s="309">
        <v>2</v>
      </c>
      <c r="F7" s="309">
        <v>0</v>
      </c>
      <c r="G7" s="309">
        <v>1</v>
      </c>
      <c r="H7" s="309">
        <v>0</v>
      </c>
      <c r="I7" s="309">
        <v>1</v>
      </c>
      <c r="J7" s="309">
        <v>2</v>
      </c>
      <c r="K7" s="309">
        <v>0</v>
      </c>
      <c r="L7" s="309">
        <v>0</v>
      </c>
      <c r="M7" s="309">
        <v>2</v>
      </c>
      <c r="N7" s="309">
        <v>2</v>
      </c>
      <c r="O7" s="309">
        <v>1</v>
      </c>
      <c r="P7" s="309">
        <v>0</v>
      </c>
      <c r="Q7" s="309">
        <v>2</v>
      </c>
      <c r="R7" s="309">
        <v>1</v>
      </c>
      <c r="S7" s="309">
        <v>2</v>
      </c>
      <c r="T7" s="602">
        <v>1</v>
      </c>
      <c r="U7" s="309">
        <v>1</v>
      </c>
      <c r="V7" s="309">
        <v>0</v>
      </c>
      <c r="W7" s="309">
        <v>0</v>
      </c>
      <c r="X7" s="306">
        <f t="shared" ref="X7" si="13">SUM(D7:W7)</f>
        <v>19</v>
      </c>
      <c r="Y7" s="303">
        <f t="shared" ref="Y7" si="14">COUNTA(D7:W7)</f>
        <v>20</v>
      </c>
      <c r="Z7" s="304">
        <f t="shared" ref="Z7" si="15">(X7/(Y7*2))</f>
        <v>0.47499999999999998</v>
      </c>
      <c r="AA7" s="304">
        <f>Y7/'LOGICALIS 1ST'!$D$3</f>
        <v>1</v>
      </c>
      <c r="AB7" s="262"/>
      <c r="AC7" s="305">
        <f t="shared" ref="AC7" si="16">COUNTIF(D7:W7,2)</f>
        <v>6</v>
      </c>
      <c r="AD7" s="305">
        <f t="shared" ref="AD7" si="17">COUNTIF(D7:W7,1)</f>
        <v>7</v>
      </c>
      <c r="AE7" s="305">
        <f t="shared" ref="AE7" si="18">COUNTIF(D7:W7,0)</f>
        <v>7</v>
      </c>
      <c r="AF7" s="264"/>
      <c r="AG7" s="305">
        <v>0</v>
      </c>
      <c r="AI7" s="371">
        <v>45</v>
      </c>
      <c r="AJ7" s="485" t="s">
        <v>297</v>
      </c>
      <c r="AK7" s="371"/>
      <c r="AM7" s="485"/>
      <c r="AN7" s="485"/>
      <c r="AO7" s="485"/>
      <c r="AP7" s="485"/>
      <c r="AQ7" s="485"/>
      <c r="AR7" s="485"/>
      <c r="AS7" s="485"/>
      <c r="AT7" s="485"/>
      <c r="AU7" s="485"/>
      <c r="AV7" s="485"/>
      <c r="AW7" s="485"/>
      <c r="AX7" s="485"/>
      <c r="AY7" s="485"/>
      <c r="AZ7" s="485"/>
      <c r="BA7" s="356">
        <v>1</v>
      </c>
    </row>
    <row r="8" spans="1:53">
      <c r="B8" s="673"/>
      <c r="C8" s="310" t="s">
        <v>36</v>
      </c>
      <c r="D8" s="309">
        <v>0</v>
      </c>
      <c r="E8" s="309"/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602"/>
      <c r="U8" s="309"/>
      <c r="V8" s="309"/>
      <c r="W8" s="309"/>
      <c r="X8" s="306">
        <f t="shared" ref="X8" si="19">SUM(D8:W8)</f>
        <v>0</v>
      </c>
      <c r="Y8" s="303">
        <f t="shared" ref="Y8" si="20">COUNTA(D8:W8)</f>
        <v>1</v>
      </c>
      <c r="Z8" s="304">
        <f t="shared" ref="Z8" si="21">(X8/(Y8*2))</f>
        <v>0</v>
      </c>
      <c r="AA8" s="304">
        <f>Y8/'LOGICALIS 1ST'!$D$3</f>
        <v>0.05</v>
      </c>
      <c r="AB8" s="262"/>
      <c r="AC8" s="305">
        <f t="shared" ref="AC8" si="22">COUNTIF(D8:W8,2)</f>
        <v>0</v>
      </c>
      <c r="AD8" s="305">
        <f t="shared" ref="AD8" si="23">COUNTIF(D8:W8,1)</f>
        <v>0</v>
      </c>
      <c r="AE8" s="305">
        <f t="shared" ref="AE8" si="24">COUNTIF(D8:W8,0)</f>
        <v>1</v>
      </c>
      <c r="AF8" s="264"/>
      <c r="AG8" s="305"/>
      <c r="AI8" s="371"/>
      <c r="AJ8" s="485"/>
      <c r="AK8" s="371"/>
      <c r="AM8" s="485"/>
      <c r="AN8" s="485"/>
      <c r="AO8" s="485"/>
      <c r="AP8" s="485"/>
      <c r="AQ8" s="485"/>
      <c r="AR8" s="485"/>
      <c r="AS8" s="485"/>
      <c r="AT8" s="485"/>
      <c r="AU8" s="485"/>
      <c r="AV8" s="485"/>
      <c r="AW8" s="485"/>
      <c r="AX8" s="485"/>
      <c r="AY8" s="485"/>
      <c r="AZ8" s="485"/>
      <c r="BA8" s="485"/>
    </row>
    <row r="9" spans="1:53">
      <c r="A9" s="262"/>
      <c r="B9" s="673"/>
      <c r="C9" s="310" t="s">
        <v>32</v>
      </c>
      <c r="D9" s="309">
        <v>0</v>
      </c>
      <c r="E9" s="309">
        <v>0</v>
      </c>
      <c r="F9" s="309">
        <v>1</v>
      </c>
      <c r="G9" s="309">
        <v>1</v>
      </c>
      <c r="H9" s="309">
        <v>1</v>
      </c>
      <c r="I9" s="309">
        <v>2</v>
      </c>
      <c r="J9" s="309">
        <v>0</v>
      </c>
      <c r="K9" s="309">
        <v>0</v>
      </c>
      <c r="L9" s="309">
        <v>1</v>
      </c>
      <c r="M9" s="309">
        <v>0</v>
      </c>
      <c r="N9" s="309">
        <v>1</v>
      </c>
      <c r="O9" s="309">
        <v>2</v>
      </c>
      <c r="P9" s="309">
        <v>1</v>
      </c>
      <c r="Q9" s="309">
        <v>0</v>
      </c>
      <c r="R9" s="309">
        <v>0</v>
      </c>
      <c r="S9" s="309">
        <v>1</v>
      </c>
      <c r="T9" s="602">
        <v>2</v>
      </c>
      <c r="U9" s="309">
        <v>1</v>
      </c>
      <c r="V9" s="309">
        <v>0</v>
      </c>
      <c r="W9" s="309">
        <v>1</v>
      </c>
      <c r="X9" s="306">
        <f t="shared" si="0"/>
        <v>15</v>
      </c>
      <c r="Y9" s="303">
        <f t="shared" si="1"/>
        <v>20</v>
      </c>
      <c r="Z9" s="304">
        <f t="shared" si="2"/>
        <v>0.375</v>
      </c>
      <c r="AA9" s="304">
        <f>Y9/'LOGICALIS 1ST'!$D$7</f>
        <v>1</v>
      </c>
      <c r="AB9" s="262"/>
      <c r="AC9" s="305">
        <f t="shared" si="3"/>
        <v>3</v>
      </c>
      <c r="AD9" s="305">
        <f t="shared" si="4"/>
        <v>9</v>
      </c>
      <c r="AE9" s="305">
        <f t="shared" si="5"/>
        <v>8</v>
      </c>
      <c r="AF9" s="264"/>
      <c r="AG9" s="305">
        <f>COUNT(W9:W9)</f>
        <v>1</v>
      </c>
      <c r="AI9" s="371">
        <v>30</v>
      </c>
      <c r="AJ9" s="371" t="s">
        <v>129</v>
      </c>
      <c r="AK9" s="355">
        <v>23</v>
      </c>
      <c r="AM9" s="356">
        <v>18</v>
      </c>
      <c r="AN9" s="356">
        <v>12</v>
      </c>
      <c r="AO9" s="355">
        <v>23</v>
      </c>
      <c r="AP9" s="355">
        <v>10</v>
      </c>
      <c r="AQ9" s="356">
        <v>18</v>
      </c>
      <c r="AR9" s="355">
        <v>17</v>
      </c>
      <c r="AS9" s="355">
        <v>16</v>
      </c>
      <c r="AT9" s="356">
        <v>18</v>
      </c>
      <c r="AU9" s="356">
        <v>19</v>
      </c>
      <c r="AV9" s="356">
        <v>12</v>
      </c>
      <c r="AW9" s="355">
        <v>22</v>
      </c>
      <c r="AX9" s="355">
        <v>18</v>
      </c>
      <c r="AY9" s="355">
        <v>21</v>
      </c>
      <c r="AZ9" s="356">
        <v>17</v>
      </c>
      <c r="BA9" s="356">
        <v>17</v>
      </c>
    </row>
    <row r="10" spans="1:53">
      <c r="B10" s="673"/>
      <c r="C10" s="311" t="s">
        <v>149</v>
      </c>
      <c r="D10" s="415" t="s">
        <v>148</v>
      </c>
      <c r="E10" s="415" t="s">
        <v>150</v>
      </c>
      <c r="F10" s="415" t="s">
        <v>148</v>
      </c>
      <c r="G10" s="415" t="s">
        <v>150</v>
      </c>
      <c r="H10" s="415" t="s">
        <v>148</v>
      </c>
      <c r="I10" s="415" t="s">
        <v>150</v>
      </c>
      <c r="J10" s="415" t="s">
        <v>148</v>
      </c>
      <c r="K10" s="415" t="s">
        <v>150</v>
      </c>
      <c r="L10" s="415" t="s">
        <v>148</v>
      </c>
      <c r="M10" s="415" t="s">
        <v>150</v>
      </c>
      <c r="N10" s="415" t="s">
        <v>148</v>
      </c>
      <c r="O10" s="415" t="s">
        <v>150</v>
      </c>
      <c r="P10" s="415" t="s">
        <v>148</v>
      </c>
      <c r="Q10" s="415" t="s">
        <v>150</v>
      </c>
      <c r="R10" s="415" t="s">
        <v>148</v>
      </c>
      <c r="S10" s="415" t="s">
        <v>150</v>
      </c>
      <c r="T10" s="415" t="s">
        <v>148</v>
      </c>
      <c r="U10" s="415" t="s">
        <v>150</v>
      </c>
      <c r="V10" s="415" t="s">
        <v>148</v>
      </c>
      <c r="W10" s="415" t="s">
        <v>150</v>
      </c>
      <c r="X10" s="307">
        <f>SUM(X3:X9)</f>
        <v>64</v>
      </c>
      <c r="Y10" s="397"/>
      <c r="Z10" s="279"/>
      <c r="AA10" s="279"/>
      <c r="AB10" s="262"/>
      <c r="AC10" s="263"/>
      <c r="AD10" s="263"/>
      <c r="AE10" s="263"/>
      <c r="AF10" s="262"/>
      <c r="AG10" s="263"/>
      <c r="AI10" s="263"/>
      <c r="AJ10" s="263"/>
      <c r="AK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</row>
    <row r="11" spans="1:53">
      <c r="B11" s="673"/>
      <c r="C11" s="311" t="s">
        <v>151</v>
      </c>
      <c r="D11" s="415">
        <f t="shared" ref="D11:E11" si="25">SUM(D3:D9)</f>
        <v>1</v>
      </c>
      <c r="E11" s="415">
        <f t="shared" si="25"/>
        <v>6</v>
      </c>
      <c r="F11" s="415">
        <f t="shared" ref="F11:G11" si="26">SUM(F3:F9)</f>
        <v>3</v>
      </c>
      <c r="G11" s="415">
        <f t="shared" si="26"/>
        <v>2</v>
      </c>
      <c r="H11" s="415">
        <f t="shared" ref="H11:I11" si="27">SUM(H3:H9)</f>
        <v>2</v>
      </c>
      <c r="I11" s="415">
        <f t="shared" si="27"/>
        <v>3</v>
      </c>
      <c r="J11" s="415">
        <f t="shared" ref="J11:K11" si="28">SUM(J3:J9)</f>
        <v>5</v>
      </c>
      <c r="K11" s="415">
        <f t="shared" si="28"/>
        <v>2</v>
      </c>
      <c r="L11" s="415">
        <f t="shared" ref="L11:M11" si="29">SUM(L3:L9)</f>
        <v>5</v>
      </c>
      <c r="M11" s="415">
        <f t="shared" si="29"/>
        <v>3</v>
      </c>
      <c r="N11" s="415">
        <f t="shared" ref="N11:O11" si="30">SUM(N3:N9)</f>
        <v>3</v>
      </c>
      <c r="O11" s="415">
        <f t="shared" si="30"/>
        <v>5</v>
      </c>
      <c r="P11" s="415">
        <f t="shared" ref="P11:Q11" si="31">SUM(P3:P9)</f>
        <v>2</v>
      </c>
      <c r="Q11" s="415">
        <f t="shared" si="31"/>
        <v>2</v>
      </c>
      <c r="R11" s="415">
        <f t="shared" ref="R11:S11" si="32">SUM(R3:R9)</f>
        <v>3</v>
      </c>
      <c r="S11" s="415">
        <f t="shared" si="32"/>
        <v>5</v>
      </c>
      <c r="T11" s="415">
        <f t="shared" ref="T11:U11" si="33">SUM(T3:T9)</f>
        <v>4</v>
      </c>
      <c r="U11" s="415">
        <f t="shared" si="33"/>
        <v>3</v>
      </c>
      <c r="V11" s="415">
        <f t="shared" ref="V11:W11" si="34">SUM(V3:V9)</f>
        <v>2</v>
      </c>
      <c r="W11" s="415">
        <f t="shared" si="34"/>
        <v>3</v>
      </c>
      <c r="Y11" s="397"/>
      <c r="Z11" s="279"/>
      <c r="AA11" s="279"/>
      <c r="AB11" s="262"/>
      <c r="AC11" s="263"/>
      <c r="AD11" s="263"/>
      <c r="AE11" s="263"/>
      <c r="AF11" s="262"/>
      <c r="AG11" s="263"/>
      <c r="AI11" s="263"/>
      <c r="AJ11" s="263"/>
      <c r="AK11" s="263"/>
      <c r="AM11" s="263"/>
      <c r="AN11" s="263"/>
      <c r="AO11" s="263"/>
      <c r="AP11" s="263"/>
      <c r="AQ11" s="263"/>
      <c r="AR11" s="263"/>
      <c r="AS11" s="263"/>
      <c r="AT11" s="263"/>
      <c r="AU11" s="263"/>
      <c r="AV11" s="263"/>
    </row>
    <row r="12" spans="1:53">
      <c r="A12" s="262"/>
      <c r="B12" s="673"/>
      <c r="C12" s="311" t="s">
        <v>104</v>
      </c>
      <c r="D12" s="312" t="str">
        <f t="shared" ref="D12:I12" si="35">IF(D11&gt;4,"W",IF(D11=4,"D", IF(D11&lt;4,"L")))</f>
        <v>L</v>
      </c>
      <c r="E12" s="312" t="str">
        <f t="shared" si="35"/>
        <v>W</v>
      </c>
      <c r="F12" s="312" t="str">
        <f t="shared" si="35"/>
        <v>L</v>
      </c>
      <c r="G12" s="312" t="str">
        <f t="shared" si="35"/>
        <v>L</v>
      </c>
      <c r="H12" s="312" t="str">
        <f t="shared" si="35"/>
        <v>L</v>
      </c>
      <c r="I12" s="312" t="str">
        <f t="shared" si="35"/>
        <v>L</v>
      </c>
      <c r="J12" s="312" t="str">
        <f t="shared" ref="J12:K12" si="36">IF(J11&gt;4,"W",IF(J11=4,"D", IF(J11&lt;4,"L")))</f>
        <v>W</v>
      </c>
      <c r="K12" s="312" t="str">
        <f t="shared" si="36"/>
        <v>L</v>
      </c>
      <c r="L12" s="312" t="str">
        <f t="shared" ref="L12:M12" si="37">IF(L11&gt;4,"W",IF(L11=4,"D", IF(L11&lt;4,"L")))</f>
        <v>W</v>
      </c>
      <c r="M12" s="312" t="str">
        <f t="shared" si="37"/>
        <v>L</v>
      </c>
      <c r="N12" s="312" t="str">
        <f t="shared" ref="N12:O12" si="38">IF(N11&gt;4,"W",IF(N11=4,"D", IF(N11&lt;4,"L")))</f>
        <v>L</v>
      </c>
      <c r="O12" s="312" t="str">
        <f t="shared" si="38"/>
        <v>W</v>
      </c>
      <c r="P12" s="312" t="str">
        <f t="shared" ref="P12:Q12" si="39">IF(P11&gt;4,"W",IF(P11=4,"D", IF(P11&lt;4,"L")))</f>
        <v>L</v>
      </c>
      <c r="Q12" s="312" t="str">
        <f t="shared" si="39"/>
        <v>L</v>
      </c>
      <c r="R12" s="312" t="str">
        <f t="shared" ref="R12:S12" si="40">IF(R11&gt;4,"W",IF(R11=4,"D", IF(R11&lt;4,"L")))</f>
        <v>L</v>
      </c>
      <c r="S12" s="312" t="str">
        <f t="shared" si="40"/>
        <v>W</v>
      </c>
      <c r="T12" s="312" t="str">
        <f t="shared" ref="T12:U12" si="41">IF(T11&gt;4,"W",IF(T11=4,"D", IF(T11&lt;4,"L")))</f>
        <v>D</v>
      </c>
      <c r="U12" s="312" t="str">
        <f t="shared" si="41"/>
        <v>L</v>
      </c>
      <c r="V12" s="312" t="str">
        <f t="shared" ref="V12:W12" si="42">IF(V11&gt;4,"W",IF(V11=4,"D", IF(V11&lt;4,"L")))</f>
        <v>L</v>
      </c>
      <c r="W12" s="312" t="str">
        <f t="shared" si="42"/>
        <v>L</v>
      </c>
      <c r="X12" s="265"/>
      <c r="Y12" s="397"/>
      <c r="AI12" s="261"/>
      <c r="AJ12" s="261"/>
      <c r="AK12" s="261"/>
      <c r="AM12" s="261"/>
      <c r="AN12" s="261"/>
      <c r="AO12" s="261"/>
      <c r="AP12" s="261"/>
    </row>
    <row r="13" spans="1:53">
      <c r="A13" s="262"/>
      <c r="B13" s="674"/>
      <c r="C13" s="311" t="s">
        <v>105</v>
      </c>
      <c r="D13" s="312">
        <v>6</v>
      </c>
      <c r="E13" s="312">
        <v>4</v>
      </c>
      <c r="F13" s="312">
        <v>5</v>
      </c>
      <c r="G13" s="312">
        <v>5</v>
      </c>
      <c r="H13" s="312">
        <v>6</v>
      </c>
      <c r="I13" s="312">
        <v>6</v>
      </c>
      <c r="J13" s="312">
        <v>6</v>
      </c>
      <c r="K13" s="312">
        <v>5</v>
      </c>
      <c r="L13" s="312">
        <v>4</v>
      </c>
      <c r="M13" s="312">
        <v>5</v>
      </c>
      <c r="N13" s="312">
        <v>5</v>
      </c>
      <c r="O13" s="312">
        <v>4</v>
      </c>
      <c r="P13" s="312">
        <v>5</v>
      </c>
      <c r="Q13" s="312">
        <v>5</v>
      </c>
      <c r="R13" s="312">
        <v>5</v>
      </c>
      <c r="S13" s="312">
        <v>5</v>
      </c>
      <c r="T13" s="312">
        <v>5</v>
      </c>
      <c r="U13" s="312">
        <v>5</v>
      </c>
      <c r="V13" s="312">
        <v>5</v>
      </c>
      <c r="W13" s="312">
        <v>5</v>
      </c>
      <c r="X13" s="265"/>
      <c r="AI13" s="261"/>
      <c r="AJ13" s="261"/>
      <c r="AK13" s="261"/>
      <c r="AM13" s="261"/>
      <c r="AN13" s="261"/>
      <c r="AO13" s="261"/>
      <c r="AP13" s="261"/>
    </row>
    <row r="15" spans="1:53" ht="12.75" customHeight="1">
      <c r="B15" s="682" t="s">
        <v>184</v>
      </c>
      <c r="C15" s="308" t="s">
        <v>189</v>
      </c>
      <c r="D15" s="309">
        <v>1</v>
      </c>
      <c r="E15" s="309"/>
      <c r="F15" s="309">
        <v>1</v>
      </c>
      <c r="G15" s="309">
        <v>1</v>
      </c>
      <c r="H15" s="309">
        <v>1</v>
      </c>
      <c r="I15" s="309">
        <v>0</v>
      </c>
      <c r="J15" s="309">
        <v>2</v>
      </c>
      <c r="K15" s="309">
        <v>1</v>
      </c>
      <c r="L15" s="309">
        <v>0</v>
      </c>
      <c r="M15" s="309"/>
      <c r="N15" s="309"/>
      <c r="O15" s="309"/>
      <c r="P15" s="309"/>
      <c r="Q15" s="309">
        <v>0</v>
      </c>
      <c r="R15" s="309"/>
      <c r="S15" s="309">
        <v>1</v>
      </c>
      <c r="T15" s="309">
        <v>1</v>
      </c>
      <c r="U15" s="309"/>
      <c r="V15" s="309">
        <v>2</v>
      </c>
      <c r="W15" s="309"/>
      <c r="X15" s="306">
        <f t="shared" ref="X15" si="43">SUM(D15:W15)</f>
        <v>11</v>
      </c>
      <c r="Y15" s="303">
        <f t="shared" ref="Y15:Y17" si="44">COUNTA(D15:W15)</f>
        <v>12</v>
      </c>
      <c r="Z15" s="304">
        <f t="shared" ref="Z15:Z17" si="45">(X15/(Y15*2))</f>
        <v>0.45833333333333331</v>
      </c>
      <c r="AA15" s="304">
        <f>Y15/'LOGICALIS 1ST'!$D$5</f>
        <v>0.6</v>
      </c>
      <c r="AB15" s="262"/>
      <c r="AC15" s="305">
        <f t="shared" ref="AC15:AC17" si="46">COUNTIF(D15:W15,2)</f>
        <v>2</v>
      </c>
      <c r="AD15" s="305">
        <f t="shared" ref="AD15:AD17" si="47">COUNTIF(D15:W15,1)</f>
        <v>7</v>
      </c>
      <c r="AE15" s="305">
        <f t="shared" ref="AE15:AE17" si="48">COUNTIF(D15:W15,0)</f>
        <v>3</v>
      </c>
      <c r="AF15" s="264"/>
      <c r="AG15" s="305">
        <f>COUNT(R15:W15)</f>
        <v>3</v>
      </c>
      <c r="AI15" s="371">
        <v>52</v>
      </c>
      <c r="AJ15" s="371" t="s">
        <v>191</v>
      </c>
      <c r="AK15" s="354">
        <v>29</v>
      </c>
      <c r="AM15" s="371"/>
      <c r="AN15" s="371"/>
      <c r="AO15" s="371"/>
      <c r="AP15" s="371"/>
      <c r="AQ15" s="371"/>
      <c r="AR15" s="371"/>
      <c r="AS15" s="371"/>
      <c r="AT15" s="371"/>
      <c r="AU15" s="371"/>
      <c r="AV15" s="371"/>
      <c r="AW15" s="371"/>
      <c r="AX15" s="371"/>
      <c r="AY15" s="354">
        <v>24</v>
      </c>
      <c r="AZ15" s="354">
        <v>29</v>
      </c>
      <c r="BA15" s="488">
        <v>23</v>
      </c>
    </row>
    <row r="16" spans="1:53">
      <c r="B16" s="673"/>
      <c r="C16" s="310" t="s">
        <v>195</v>
      </c>
      <c r="D16" s="309">
        <v>2</v>
      </c>
      <c r="E16" s="309">
        <v>1</v>
      </c>
      <c r="F16" s="309"/>
      <c r="G16" s="309"/>
      <c r="H16" s="309"/>
      <c r="I16" s="309"/>
      <c r="J16" s="309"/>
      <c r="K16" s="309">
        <v>2</v>
      </c>
      <c r="L16" s="309"/>
      <c r="M16" s="309">
        <v>1</v>
      </c>
      <c r="N16" s="309">
        <v>0</v>
      </c>
      <c r="O16" s="309">
        <v>1</v>
      </c>
      <c r="P16" s="309">
        <v>2</v>
      </c>
      <c r="Q16" s="309">
        <v>2</v>
      </c>
      <c r="R16" s="309">
        <v>1</v>
      </c>
      <c r="S16" s="309"/>
      <c r="T16" s="309"/>
      <c r="U16" s="309">
        <v>0</v>
      </c>
      <c r="V16" s="309">
        <v>2</v>
      </c>
      <c r="W16" s="309">
        <v>2</v>
      </c>
      <c r="X16" s="306">
        <f>SUM(D16:W16)</f>
        <v>16</v>
      </c>
      <c r="Y16" s="303">
        <f>COUNTA(D16:W16)</f>
        <v>12</v>
      </c>
      <c r="Z16" s="304">
        <f>(X16/(Y16*2))</f>
        <v>0.66666666666666663</v>
      </c>
      <c r="AA16" s="304">
        <f>Y16/'LOGICALIS 1ST'!$D$8</f>
        <v>0.6</v>
      </c>
      <c r="AB16" s="262"/>
      <c r="AC16" s="305">
        <f>COUNTIF(D16:W16,2)</f>
        <v>6</v>
      </c>
      <c r="AD16" s="305">
        <f>COUNTIF(D16:W16,1)</f>
        <v>4</v>
      </c>
      <c r="AE16" s="305">
        <f>COUNTIF(D16:W16,0)</f>
        <v>2</v>
      </c>
      <c r="AF16" s="264"/>
      <c r="AG16" s="305">
        <f>COUNT(V16:W16)</f>
        <v>2</v>
      </c>
      <c r="AI16" s="485">
        <v>55</v>
      </c>
      <c r="AJ16" s="485" t="s">
        <v>127</v>
      </c>
      <c r="AK16" s="490">
        <v>29</v>
      </c>
      <c r="AL16" s="486"/>
      <c r="AM16" s="485"/>
      <c r="AN16" s="488">
        <v>22</v>
      </c>
      <c r="AO16" s="490">
        <v>19</v>
      </c>
      <c r="AP16" s="490">
        <v>22</v>
      </c>
      <c r="AQ16" s="489">
        <v>23</v>
      </c>
      <c r="AR16" s="490">
        <v>29</v>
      </c>
      <c r="AS16" s="489">
        <v>20</v>
      </c>
      <c r="AT16" s="489">
        <v>18</v>
      </c>
      <c r="AU16" s="489">
        <v>21</v>
      </c>
      <c r="AV16" s="489">
        <v>3</v>
      </c>
      <c r="AW16" s="371"/>
      <c r="AX16" s="371"/>
      <c r="AY16" s="371"/>
      <c r="AZ16" s="354">
        <v>21</v>
      </c>
      <c r="BA16" s="488">
        <v>25</v>
      </c>
    </row>
    <row r="17" spans="1:53">
      <c r="B17" s="673"/>
      <c r="C17" s="310" t="s">
        <v>197</v>
      </c>
      <c r="D17" s="309"/>
      <c r="E17" s="309">
        <v>1</v>
      </c>
      <c r="F17" s="309">
        <v>2</v>
      </c>
      <c r="G17" s="309">
        <v>2</v>
      </c>
      <c r="H17" s="309">
        <v>0</v>
      </c>
      <c r="I17" s="309">
        <v>2</v>
      </c>
      <c r="J17" s="309">
        <v>1</v>
      </c>
      <c r="K17" s="309">
        <v>2</v>
      </c>
      <c r="L17" s="309">
        <v>1</v>
      </c>
      <c r="M17" s="309">
        <v>1</v>
      </c>
      <c r="N17" s="309">
        <v>1</v>
      </c>
      <c r="O17" s="309">
        <v>2</v>
      </c>
      <c r="P17" s="309">
        <v>1</v>
      </c>
      <c r="Q17" s="309"/>
      <c r="R17" s="309">
        <v>1</v>
      </c>
      <c r="S17" s="309">
        <v>1</v>
      </c>
      <c r="T17" s="309">
        <v>0</v>
      </c>
      <c r="U17" s="309">
        <v>1</v>
      </c>
      <c r="V17" s="309"/>
      <c r="W17" s="309">
        <v>1</v>
      </c>
      <c r="X17" s="306">
        <f t="shared" ref="X17:X18" si="49">SUM(D17:W17)</f>
        <v>20</v>
      </c>
      <c r="Y17" s="303">
        <f t="shared" si="44"/>
        <v>17</v>
      </c>
      <c r="Z17" s="304">
        <f t="shared" si="45"/>
        <v>0.58823529411764708</v>
      </c>
      <c r="AA17" s="304">
        <f>Y17/'LOGICALIS 1ST'!$D$5</f>
        <v>0.85</v>
      </c>
      <c r="AB17" s="262"/>
      <c r="AC17" s="305">
        <f t="shared" si="46"/>
        <v>5</v>
      </c>
      <c r="AD17" s="305">
        <f t="shared" si="47"/>
        <v>10</v>
      </c>
      <c r="AE17" s="305">
        <f t="shared" si="48"/>
        <v>2</v>
      </c>
      <c r="AF17" s="264"/>
      <c r="AG17" s="305">
        <f>COUNT(U17:W17)</f>
        <v>2</v>
      </c>
      <c r="AI17" s="371">
        <v>49</v>
      </c>
      <c r="AJ17" s="371" t="s">
        <v>228</v>
      </c>
      <c r="AK17" s="354">
        <v>25</v>
      </c>
      <c r="AM17" s="371"/>
      <c r="AN17" s="371"/>
      <c r="AO17" s="371"/>
      <c r="AP17" s="371"/>
      <c r="AQ17" s="371"/>
      <c r="AR17" s="371"/>
      <c r="AS17" s="371"/>
      <c r="AT17" s="371"/>
      <c r="AU17" s="371"/>
      <c r="AV17" s="371"/>
      <c r="AW17" s="371"/>
      <c r="AX17" s="371"/>
      <c r="AY17" s="371"/>
      <c r="AZ17" s="354">
        <v>25</v>
      </c>
      <c r="BA17" s="488">
        <v>22</v>
      </c>
    </row>
    <row r="18" spans="1:53">
      <c r="B18" s="673"/>
      <c r="C18" s="310" t="s">
        <v>18</v>
      </c>
      <c r="D18" s="309">
        <v>1</v>
      </c>
      <c r="E18" s="309">
        <v>2</v>
      </c>
      <c r="F18" s="309">
        <v>1</v>
      </c>
      <c r="G18" s="309">
        <v>2</v>
      </c>
      <c r="H18" s="309">
        <v>2</v>
      </c>
      <c r="I18" s="309">
        <v>2</v>
      </c>
      <c r="J18" s="309">
        <v>2</v>
      </c>
      <c r="K18" s="309">
        <v>2</v>
      </c>
      <c r="L18" s="309">
        <v>2</v>
      </c>
      <c r="M18" s="309">
        <v>0</v>
      </c>
      <c r="N18" s="309">
        <v>1</v>
      </c>
      <c r="O18" s="309">
        <v>1</v>
      </c>
      <c r="P18" s="309">
        <v>1</v>
      </c>
      <c r="Q18" s="309">
        <v>2</v>
      </c>
      <c r="R18" s="309">
        <v>1</v>
      </c>
      <c r="S18" s="309">
        <v>0</v>
      </c>
      <c r="T18" s="309">
        <v>1</v>
      </c>
      <c r="U18" s="309">
        <v>1</v>
      </c>
      <c r="V18" s="309">
        <v>2</v>
      </c>
      <c r="W18" s="309">
        <v>2</v>
      </c>
      <c r="X18" s="306">
        <f t="shared" si="49"/>
        <v>28</v>
      </c>
      <c r="Y18" s="303">
        <f t="shared" ref="Y18" si="50">COUNTA(D18:W18)</f>
        <v>20</v>
      </c>
      <c r="Z18" s="304">
        <f t="shared" ref="Z18" si="51">(X18/(Y18*2))</f>
        <v>0.7</v>
      </c>
      <c r="AA18" s="304">
        <f>Y18/'LOGICALIS 1ST'!$D$5</f>
        <v>1</v>
      </c>
      <c r="AB18" s="262"/>
      <c r="AC18" s="305">
        <f t="shared" ref="AC18" si="52">COUNTIF(D18:W18,2)</f>
        <v>10</v>
      </c>
      <c r="AD18" s="305">
        <f t="shared" ref="AD18" si="53">COUNTIF(D18:W18,1)</f>
        <v>8</v>
      </c>
      <c r="AE18" s="305">
        <f t="shared" ref="AE18" si="54">COUNTIF(D18:W18,0)</f>
        <v>2</v>
      </c>
      <c r="AF18" s="264"/>
      <c r="AG18" s="305">
        <f>COUNT(T18:W18)</f>
        <v>4</v>
      </c>
      <c r="AI18" s="371">
        <v>52</v>
      </c>
      <c r="AJ18" s="371" t="s">
        <v>126</v>
      </c>
      <c r="AK18" s="356">
        <v>30</v>
      </c>
      <c r="AM18" s="356">
        <v>23</v>
      </c>
      <c r="AN18" s="357">
        <v>18</v>
      </c>
      <c r="AO18" s="356">
        <v>28</v>
      </c>
      <c r="AP18" s="357">
        <v>25</v>
      </c>
      <c r="AQ18" s="356">
        <v>30</v>
      </c>
      <c r="AR18" s="357">
        <v>15</v>
      </c>
      <c r="AS18" s="356">
        <v>19</v>
      </c>
      <c r="AT18" s="356">
        <v>11</v>
      </c>
      <c r="AU18" s="357">
        <v>9</v>
      </c>
      <c r="AV18" s="357">
        <v>12</v>
      </c>
      <c r="AW18" s="357">
        <v>0</v>
      </c>
      <c r="AX18" s="354">
        <v>27</v>
      </c>
      <c r="AY18" s="355">
        <v>27</v>
      </c>
      <c r="AZ18" s="356">
        <v>22</v>
      </c>
      <c r="BA18" s="488">
        <v>22</v>
      </c>
    </row>
    <row r="19" spans="1:53">
      <c r="A19" s="267"/>
      <c r="B19" s="673"/>
      <c r="C19" s="310" t="s">
        <v>194</v>
      </c>
      <c r="D19" s="309">
        <v>0</v>
      </c>
      <c r="E19" s="309">
        <v>1</v>
      </c>
      <c r="F19" s="309">
        <v>1</v>
      </c>
      <c r="G19" s="309">
        <v>1</v>
      </c>
      <c r="H19" s="309">
        <v>1</v>
      </c>
      <c r="I19" s="309">
        <v>2</v>
      </c>
      <c r="J19" s="309">
        <v>1</v>
      </c>
      <c r="K19" s="309"/>
      <c r="L19" s="309">
        <v>0</v>
      </c>
      <c r="M19" s="309">
        <v>1</v>
      </c>
      <c r="N19" s="309">
        <v>0</v>
      </c>
      <c r="O19" s="309">
        <v>2</v>
      </c>
      <c r="P19" s="309">
        <v>0</v>
      </c>
      <c r="Q19" s="309">
        <v>2</v>
      </c>
      <c r="R19" s="309">
        <v>0</v>
      </c>
      <c r="S19" s="309">
        <v>1</v>
      </c>
      <c r="T19" s="309">
        <v>2</v>
      </c>
      <c r="U19" s="309">
        <v>1</v>
      </c>
      <c r="V19" s="309">
        <v>0</v>
      </c>
      <c r="W19" s="309">
        <v>0</v>
      </c>
      <c r="X19" s="306">
        <f t="shared" ref="X19" si="55">SUM(D19:W19)</f>
        <v>16</v>
      </c>
      <c r="Y19" s="303">
        <f t="shared" ref="Y19" si="56">COUNTA(D19:W19)</f>
        <v>19</v>
      </c>
      <c r="Z19" s="304">
        <f t="shared" ref="Z19" si="57">(X19/(Y19*2))</f>
        <v>0.42105263157894735</v>
      </c>
      <c r="AA19" s="304">
        <f>Y19/'LOGICALIS 1ST'!$D$5</f>
        <v>0.95</v>
      </c>
      <c r="AB19" s="262"/>
      <c r="AC19" s="305">
        <f t="shared" ref="AC19" si="58">COUNTIF(D19:W19,2)</f>
        <v>4</v>
      </c>
      <c r="AD19" s="305">
        <f t="shared" ref="AD19" si="59">COUNTIF(D19:W19,1)</f>
        <v>8</v>
      </c>
      <c r="AE19" s="305">
        <f t="shared" ref="AE19" si="60">COUNTIF(D19:W19,0)</f>
        <v>7</v>
      </c>
      <c r="AF19" s="264"/>
      <c r="AG19" s="305">
        <v>0</v>
      </c>
      <c r="AI19" s="371">
        <v>37</v>
      </c>
      <c r="AJ19" s="371" t="s">
        <v>228</v>
      </c>
      <c r="AK19" s="354">
        <v>30</v>
      </c>
      <c r="AM19" s="371"/>
      <c r="AN19" s="371"/>
      <c r="AO19" s="371"/>
      <c r="AP19" s="371"/>
      <c r="AQ19" s="371"/>
      <c r="AR19" s="371"/>
      <c r="AS19" s="371"/>
      <c r="AT19" s="371"/>
      <c r="AU19" s="371"/>
      <c r="AV19" s="371"/>
      <c r="AW19" s="371"/>
      <c r="AX19" s="371"/>
      <c r="AY19" s="354">
        <v>0</v>
      </c>
      <c r="AZ19" s="354">
        <v>30</v>
      </c>
      <c r="BA19" s="488">
        <v>23</v>
      </c>
    </row>
    <row r="20" spans="1:53">
      <c r="B20" s="673"/>
      <c r="C20" s="311" t="s">
        <v>149</v>
      </c>
      <c r="D20" s="415" t="s">
        <v>148</v>
      </c>
      <c r="E20" s="415" t="s">
        <v>150</v>
      </c>
      <c r="F20" s="415" t="s">
        <v>150</v>
      </c>
      <c r="G20" s="415" t="s">
        <v>148</v>
      </c>
      <c r="H20" s="415" t="s">
        <v>148</v>
      </c>
      <c r="I20" s="415" t="s">
        <v>150</v>
      </c>
      <c r="J20" s="415" t="s">
        <v>148</v>
      </c>
      <c r="K20" s="415" t="s">
        <v>148</v>
      </c>
      <c r="L20" s="415" t="s">
        <v>150</v>
      </c>
      <c r="M20" s="415" t="s">
        <v>150</v>
      </c>
      <c r="N20" s="415" t="s">
        <v>148</v>
      </c>
      <c r="O20" s="415" t="s">
        <v>150</v>
      </c>
      <c r="P20" s="415" t="s">
        <v>150</v>
      </c>
      <c r="Q20" s="415" t="s">
        <v>148</v>
      </c>
      <c r="R20" s="415" t="s">
        <v>148</v>
      </c>
      <c r="S20" s="415" t="s">
        <v>150</v>
      </c>
      <c r="T20" s="415" t="s">
        <v>148</v>
      </c>
      <c r="U20" s="415" t="s">
        <v>148</v>
      </c>
      <c r="V20" s="415" t="s">
        <v>150</v>
      </c>
      <c r="W20" s="415" t="s">
        <v>150</v>
      </c>
      <c r="X20" s="307">
        <f>SUM(X15:X19)</f>
        <v>91</v>
      </c>
      <c r="Y20" s="397"/>
      <c r="Z20" s="279"/>
      <c r="AA20" s="279"/>
      <c r="AB20" s="262"/>
      <c r="AC20" s="263"/>
      <c r="AD20" s="263"/>
      <c r="AE20" s="263"/>
      <c r="AF20" s="262"/>
      <c r="AG20" s="263"/>
      <c r="AI20" s="263"/>
      <c r="AJ20" s="263"/>
      <c r="AK20" s="263"/>
      <c r="AM20" s="263"/>
      <c r="AN20" s="263"/>
      <c r="AO20" s="263"/>
      <c r="AP20" s="263"/>
      <c r="AQ20" s="263"/>
      <c r="AR20" s="263"/>
      <c r="AS20" s="263"/>
      <c r="AT20" s="263"/>
      <c r="AU20" s="263"/>
      <c r="AV20" s="263"/>
    </row>
    <row r="21" spans="1:53">
      <c r="B21" s="673"/>
      <c r="C21" s="311" t="s">
        <v>151</v>
      </c>
      <c r="D21" s="415">
        <f t="shared" ref="D21:E21" si="61">SUM(D15:D19)</f>
        <v>4</v>
      </c>
      <c r="E21" s="415">
        <f t="shared" si="61"/>
        <v>5</v>
      </c>
      <c r="F21" s="415">
        <f t="shared" ref="F21:G21" si="62">SUM(F15:F19)</f>
        <v>5</v>
      </c>
      <c r="G21" s="415">
        <f t="shared" si="62"/>
        <v>6</v>
      </c>
      <c r="H21" s="415">
        <f t="shared" ref="H21:I21" si="63">SUM(H15:H19)</f>
        <v>4</v>
      </c>
      <c r="I21" s="415">
        <f t="shared" si="63"/>
        <v>6</v>
      </c>
      <c r="J21" s="415">
        <f t="shared" ref="J21:K21" si="64">SUM(J15:J19)</f>
        <v>6</v>
      </c>
      <c r="K21" s="415">
        <f t="shared" si="64"/>
        <v>7</v>
      </c>
      <c r="L21" s="415">
        <f t="shared" ref="L21:N21" si="65">SUM(L15:L19)</f>
        <v>3</v>
      </c>
      <c r="M21" s="415">
        <f t="shared" si="65"/>
        <v>3</v>
      </c>
      <c r="N21" s="415">
        <f t="shared" si="65"/>
        <v>2</v>
      </c>
      <c r="O21" s="415">
        <f t="shared" ref="O21:P21" si="66">SUM(O15:O19)</f>
        <v>6</v>
      </c>
      <c r="P21" s="415">
        <f t="shared" si="66"/>
        <v>4</v>
      </c>
      <c r="Q21" s="415">
        <f t="shared" ref="Q21:R21" si="67">SUM(Q15:Q19)</f>
        <v>6</v>
      </c>
      <c r="R21" s="415">
        <f t="shared" si="67"/>
        <v>3</v>
      </c>
      <c r="S21" s="415">
        <f t="shared" ref="S21:T21" si="68">SUM(S15:S19)</f>
        <v>3</v>
      </c>
      <c r="T21" s="415">
        <f t="shared" si="68"/>
        <v>4</v>
      </c>
      <c r="U21" s="415">
        <f t="shared" ref="U21:V21" si="69">SUM(U15:U19)</f>
        <v>3</v>
      </c>
      <c r="V21" s="415">
        <f t="shared" si="69"/>
        <v>6</v>
      </c>
      <c r="W21" s="415">
        <f t="shared" ref="W21" si="70">SUM(W15:W19)</f>
        <v>5</v>
      </c>
      <c r="Y21" s="397"/>
      <c r="Z21" s="279"/>
      <c r="AA21" s="279"/>
      <c r="AB21" s="262"/>
      <c r="AC21" s="263"/>
      <c r="AD21" s="263"/>
      <c r="AE21" s="263"/>
      <c r="AF21" s="262"/>
      <c r="AG21" s="263"/>
      <c r="AI21" s="263"/>
      <c r="AJ21" s="263"/>
      <c r="AK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</row>
    <row r="22" spans="1:53">
      <c r="B22" s="673"/>
      <c r="C22" s="311" t="s">
        <v>104</v>
      </c>
      <c r="D22" s="312" t="str">
        <f t="shared" ref="D22:I22" si="71">IF(D21&gt;4,"W",IF(D21=4,"D", IF(D21&lt;4,"L")))</f>
        <v>D</v>
      </c>
      <c r="E22" s="312" t="str">
        <f t="shared" si="71"/>
        <v>W</v>
      </c>
      <c r="F22" s="312" t="str">
        <f t="shared" si="71"/>
        <v>W</v>
      </c>
      <c r="G22" s="312" t="str">
        <f t="shared" si="71"/>
        <v>W</v>
      </c>
      <c r="H22" s="312" t="str">
        <f t="shared" si="71"/>
        <v>D</v>
      </c>
      <c r="I22" s="312" t="str">
        <f t="shared" si="71"/>
        <v>W</v>
      </c>
      <c r="J22" s="312" t="str">
        <f t="shared" ref="J22:K22" si="72">IF(J21&gt;4,"W",IF(J21=4,"D", IF(J21&lt;4,"L")))</f>
        <v>W</v>
      </c>
      <c r="K22" s="312" t="str">
        <f t="shared" si="72"/>
        <v>W</v>
      </c>
      <c r="L22" s="312" t="str">
        <f t="shared" ref="L22:N22" si="73">IF(L21&gt;4,"W",IF(L21=4,"D", IF(L21&lt;4,"L")))</f>
        <v>L</v>
      </c>
      <c r="M22" s="312" t="str">
        <f t="shared" si="73"/>
        <v>L</v>
      </c>
      <c r="N22" s="312" t="str">
        <f t="shared" si="73"/>
        <v>L</v>
      </c>
      <c r="O22" s="312" t="str">
        <f t="shared" ref="O22:P22" si="74">IF(O21&gt;4,"W",IF(O21=4,"D", IF(O21&lt;4,"L")))</f>
        <v>W</v>
      </c>
      <c r="P22" s="312" t="str">
        <f t="shared" si="74"/>
        <v>D</v>
      </c>
      <c r="Q22" s="312" t="str">
        <f t="shared" ref="Q22:R22" si="75">IF(Q21&gt;4,"W",IF(Q21=4,"D", IF(Q21&lt;4,"L")))</f>
        <v>W</v>
      </c>
      <c r="R22" s="312" t="str">
        <f t="shared" si="75"/>
        <v>L</v>
      </c>
      <c r="S22" s="312" t="str">
        <f t="shared" ref="S22:T22" si="76">IF(S21&gt;4,"W",IF(S21=4,"D", IF(S21&lt;4,"L")))</f>
        <v>L</v>
      </c>
      <c r="T22" s="312" t="str">
        <f t="shared" si="76"/>
        <v>D</v>
      </c>
      <c r="U22" s="312" t="str">
        <f t="shared" ref="U22:V22" si="77">IF(U21&gt;4,"W",IF(U21=4,"D", IF(U21&lt;4,"L")))</f>
        <v>L</v>
      </c>
      <c r="V22" s="312" t="str">
        <f t="shared" si="77"/>
        <v>W</v>
      </c>
      <c r="W22" s="312" t="str">
        <f t="shared" ref="W22" si="78">IF(W21&gt;4,"W",IF(W21=4,"D", IF(W21&lt;4,"L")))</f>
        <v>W</v>
      </c>
      <c r="X22" s="265"/>
      <c r="Y22" s="397"/>
    </row>
    <row r="23" spans="1:53">
      <c r="B23" s="674"/>
      <c r="C23" s="311" t="s">
        <v>105</v>
      </c>
      <c r="D23" s="312">
        <v>3</v>
      </c>
      <c r="E23" s="312">
        <v>3</v>
      </c>
      <c r="F23" s="312">
        <v>2</v>
      </c>
      <c r="G23" s="312">
        <v>2</v>
      </c>
      <c r="H23" s="312">
        <v>2</v>
      </c>
      <c r="I23" s="312">
        <v>2</v>
      </c>
      <c r="J23" s="312">
        <v>2</v>
      </c>
      <c r="K23" s="312">
        <v>2</v>
      </c>
      <c r="L23" s="312">
        <v>2</v>
      </c>
      <c r="M23" s="312">
        <v>2</v>
      </c>
      <c r="N23" s="312">
        <v>2</v>
      </c>
      <c r="O23" s="312">
        <v>2</v>
      </c>
      <c r="P23" s="312">
        <v>2</v>
      </c>
      <c r="Q23" s="312">
        <v>2</v>
      </c>
      <c r="R23" s="312">
        <v>3</v>
      </c>
      <c r="S23" s="312">
        <v>3</v>
      </c>
      <c r="T23" s="312">
        <v>3</v>
      </c>
      <c r="U23" s="312">
        <v>3</v>
      </c>
      <c r="V23" s="312">
        <v>3</v>
      </c>
      <c r="W23" s="312">
        <v>3</v>
      </c>
      <c r="X23" s="265"/>
    </row>
    <row r="25" spans="1:53" ht="12.75" customHeight="1">
      <c r="B25" s="681" t="s">
        <v>185</v>
      </c>
      <c r="C25" s="308" t="s">
        <v>141</v>
      </c>
      <c r="D25" s="309">
        <v>1</v>
      </c>
      <c r="E25" s="309">
        <v>0</v>
      </c>
      <c r="F25" s="309">
        <v>1</v>
      </c>
      <c r="G25" s="309">
        <v>0</v>
      </c>
      <c r="H25" s="309">
        <v>2</v>
      </c>
      <c r="I25" s="309">
        <v>0</v>
      </c>
      <c r="J25" s="309">
        <v>0</v>
      </c>
      <c r="K25" s="309">
        <v>2</v>
      </c>
      <c r="L25" s="309">
        <v>2</v>
      </c>
      <c r="M25" s="309">
        <v>2</v>
      </c>
      <c r="N25" s="309">
        <v>1</v>
      </c>
      <c r="O25" s="309">
        <v>1</v>
      </c>
      <c r="P25" s="309">
        <v>1</v>
      </c>
      <c r="Q25" s="309">
        <v>2</v>
      </c>
      <c r="R25" s="309">
        <v>1</v>
      </c>
      <c r="S25" s="309">
        <v>1</v>
      </c>
      <c r="T25" s="602">
        <v>1</v>
      </c>
      <c r="U25" s="309">
        <v>1</v>
      </c>
      <c r="V25" s="309">
        <v>1</v>
      </c>
      <c r="W25" s="309">
        <v>1</v>
      </c>
      <c r="X25" s="306">
        <f t="shared" ref="X25:X28" si="79">SUM(D25:W25)</f>
        <v>21</v>
      </c>
      <c r="Y25" s="303">
        <f t="shared" ref="Y25:Y28" si="80">COUNTA(D25:W25)</f>
        <v>20</v>
      </c>
      <c r="Z25" s="304">
        <f t="shared" ref="Z25:Z28" si="81">(X25/(Y25*2))</f>
        <v>0.52500000000000002</v>
      </c>
      <c r="AA25" s="304">
        <f>Y25/'LOGICALIS 1ST'!$D$6</f>
        <v>1</v>
      </c>
      <c r="AB25" s="262"/>
      <c r="AC25" s="305">
        <f t="shared" ref="AC25:AC28" si="82">COUNTIF(D25:W25,2)</f>
        <v>5</v>
      </c>
      <c r="AD25" s="305">
        <f t="shared" ref="AD25:AD28" si="83">COUNTIF(D25:W25,1)</f>
        <v>11</v>
      </c>
      <c r="AE25" s="305">
        <f t="shared" ref="AE25:AE28" si="84">COUNTIF(D25:W25,0)</f>
        <v>4</v>
      </c>
      <c r="AF25" s="264"/>
      <c r="AG25" s="305">
        <f>COUNT(K25:W25)</f>
        <v>13</v>
      </c>
      <c r="AI25" s="371">
        <v>35</v>
      </c>
      <c r="AJ25" s="485" t="s">
        <v>228</v>
      </c>
      <c r="AK25" s="355">
        <v>28</v>
      </c>
      <c r="AM25" s="371"/>
      <c r="AN25" s="371"/>
      <c r="AO25" s="371"/>
      <c r="AP25" s="371"/>
      <c r="AQ25" s="371"/>
      <c r="AR25" s="371"/>
      <c r="AS25" s="371"/>
      <c r="AT25" s="371"/>
      <c r="AU25" s="371"/>
      <c r="AV25" s="371"/>
      <c r="AW25" s="354">
        <v>20</v>
      </c>
      <c r="AX25" s="355">
        <v>8</v>
      </c>
      <c r="AY25" s="355">
        <v>18</v>
      </c>
      <c r="AZ25" s="355">
        <v>28</v>
      </c>
      <c r="BA25" s="356">
        <v>20</v>
      </c>
    </row>
    <row r="26" spans="1:53">
      <c r="B26" s="673"/>
      <c r="C26" s="310" t="s">
        <v>66</v>
      </c>
      <c r="D26" s="309">
        <v>0</v>
      </c>
      <c r="E26" s="309">
        <v>1</v>
      </c>
      <c r="F26" s="309">
        <v>2</v>
      </c>
      <c r="G26" s="309">
        <v>2</v>
      </c>
      <c r="H26" s="309">
        <v>1</v>
      </c>
      <c r="I26" s="309">
        <v>2</v>
      </c>
      <c r="J26" s="309">
        <v>1</v>
      </c>
      <c r="K26" s="309">
        <v>2</v>
      </c>
      <c r="L26" s="309">
        <v>0</v>
      </c>
      <c r="M26" s="309">
        <v>0</v>
      </c>
      <c r="N26" s="309">
        <v>1</v>
      </c>
      <c r="O26" s="309">
        <v>2</v>
      </c>
      <c r="P26" s="309">
        <v>2</v>
      </c>
      <c r="Q26" s="309">
        <v>2</v>
      </c>
      <c r="R26" s="309">
        <v>1</v>
      </c>
      <c r="S26" s="309">
        <v>1</v>
      </c>
      <c r="T26" s="602">
        <v>2</v>
      </c>
      <c r="U26" s="309">
        <v>1</v>
      </c>
      <c r="V26" s="309">
        <v>0</v>
      </c>
      <c r="W26" s="309">
        <v>1</v>
      </c>
      <c r="X26" s="306">
        <f t="shared" ref="X26" si="85">SUM(D26:W26)</f>
        <v>24</v>
      </c>
      <c r="Y26" s="303">
        <f t="shared" ref="Y26" si="86">COUNTA(D26:W26)</f>
        <v>20</v>
      </c>
      <c r="Z26" s="304">
        <f t="shared" ref="Z26" si="87">(X26/(Y26*2))</f>
        <v>0.6</v>
      </c>
      <c r="AA26" s="304">
        <f>Y26/'LOGICALIS 1ST'!$D$6</f>
        <v>1</v>
      </c>
      <c r="AB26" s="262"/>
      <c r="AC26" s="305">
        <f t="shared" ref="AC26" si="88">COUNTIF(D26:W26,2)</f>
        <v>8</v>
      </c>
      <c r="AD26" s="305">
        <f t="shared" ref="AD26" si="89">COUNTIF(D26:W26,1)</f>
        <v>8</v>
      </c>
      <c r="AE26" s="305">
        <f t="shared" ref="AE26" si="90">COUNTIF(D26:W26,0)</f>
        <v>4</v>
      </c>
      <c r="AF26" s="264"/>
      <c r="AG26" s="305">
        <f>COUNT(W26:W26)</f>
        <v>1</v>
      </c>
      <c r="AI26" s="371">
        <v>39</v>
      </c>
      <c r="AJ26" s="485" t="s">
        <v>228</v>
      </c>
      <c r="AK26" s="354">
        <v>34</v>
      </c>
      <c r="AM26" s="371"/>
      <c r="AN26" s="371"/>
      <c r="AO26" s="371"/>
      <c r="AP26" s="371"/>
      <c r="AQ26" s="354">
        <v>8</v>
      </c>
      <c r="AR26" s="355">
        <v>5</v>
      </c>
      <c r="AS26" s="371"/>
      <c r="AT26" s="356">
        <v>0</v>
      </c>
      <c r="AU26" s="371"/>
      <c r="AV26" s="371"/>
      <c r="AW26" s="354">
        <v>34</v>
      </c>
      <c r="AX26" s="355">
        <v>30</v>
      </c>
      <c r="AY26" s="355">
        <v>25</v>
      </c>
      <c r="AZ26" s="355">
        <v>27</v>
      </c>
      <c r="BA26" s="356">
        <v>20</v>
      </c>
    </row>
    <row r="27" spans="1:53">
      <c r="B27" s="673"/>
      <c r="C27" s="310" t="s">
        <v>176</v>
      </c>
      <c r="D27" s="309">
        <v>1</v>
      </c>
      <c r="E27" s="309">
        <v>0</v>
      </c>
      <c r="F27" s="309">
        <v>2</v>
      </c>
      <c r="G27" s="309">
        <v>1</v>
      </c>
      <c r="H27" s="309">
        <v>1</v>
      </c>
      <c r="I27" s="309">
        <v>0</v>
      </c>
      <c r="J27" s="309">
        <v>0</v>
      </c>
      <c r="K27" s="309">
        <v>2</v>
      </c>
      <c r="L27" s="309">
        <v>1</v>
      </c>
      <c r="M27" s="309">
        <v>1</v>
      </c>
      <c r="N27" s="309">
        <v>2</v>
      </c>
      <c r="O27" s="309">
        <v>2</v>
      </c>
      <c r="P27" s="309">
        <v>1</v>
      </c>
      <c r="Q27" s="309">
        <v>1</v>
      </c>
      <c r="R27" s="309">
        <v>1</v>
      </c>
      <c r="S27" s="309">
        <v>2</v>
      </c>
      <c r="T27" s="602">
        <v>1</v>
      </c>
      <c r="U27" s="309">
        <v>0</v>
      </c>
      <c r="V27" s="309">
        <v>2</v>
      </c>
      <c r="W27" s="309">
        <v>1</v>
      </c>
      <c r="X27" s="313">
        <f t="shared" ref="X27" si="91">SUM(D27:W27)</f>
        <v>22</v>
      </c>
      <c r="Y27" s="303">
        <f t="shared" ref="Y27" si="92">COUNTA(D27:W27)</f>
        <v>20</v>
      </c>
      <c r="Z27" s="304">
        <f t="shared" ref="Z27" si="93">(X27/(Y27*2))</f>
        <v>0.55000000000000004</v>
      </c>
      <c r="AA27" s="304">
        <f>Y27/'LOGICALIS 1ST'!$D$6</f>
        <v>1</v>
      </c>
      <c r="AB27" s="262"/>
      <c r="AC27" s="305">
        <f t="shared" ref="AC27" si="94">COUNTIF(D27:W27,2)</f>
        <v>6</v>
      </c>
      <c r="AD27" s="305">
        <f t="shared" ref="AD27" si="95">COUNTIF(D27:W27,1)</f>
        <v>10</v>
      </c>
      <c r="AE27" s="305">
        <f t="shared" ref="AE27" si="96">COUNTIF(D27:W27,0)</f>
        <v>4</v>
      </c>
      <c r="AF27" s="264"/>
      <c r="AG27" s="305">
        <f>COUNT(V27:W27)</f>
        <v>2</v>
      </c>
      <c r="AI27" s="371">
        <v>39</v>
      </c>
      <c r="AJ27" s="371" t="s">
        <v>203</v>
      </c>
      <c r="AK27" s="354">
        <v>22</v>
      </c>
      <c r="AM27" s="371"/>
      <c r="AN27" s="371"/>
      <c r="AO27" s="371"/>
      <c r="AP27" s="371"/>
      <c r="AQ27" s="371"/>
      <c r="AR27" s="371"/>
      <c r="AS27" s="371"/>
      <c r="AT27" s="371"/>
      <c r="AU27" s="371"/>
      <c r="AV27" s="371"/>
      <c r="AW27" s="371"/>
      <c r="AX27" s="354">
        <v>22</v>
      </c>
      <c r="AY27" s="354">
        <v>21</v>
      </c>
      <c r="AZ27" s="355">
        <v>21</v>
      </c>
      <c r="BA27" s="356">
        <v>12</v>
      </c>
    </row>
    <row r="28" spans="1:53">
      <c r="B28" s="673"/>
      <c r="C28" s="310" t="s">
        <v>160</v>
      </c>
      <c r="D28" s="309">
        <v>2</v>
      </c>
      <c r="E28" s="309">
        <v>1</v>
      </c>
      <c r="F28" s="309">
        <v>0</v>
      </c>
      <c r="G28" s="309">
        <v>0</v>
      </c>
      <c r="H28" s="309">
        <v>2</v>
      </c>
      <c r="I28" s="309">
        <v>0</v>
      </c>
      <c r="J28" s="309">
        <v>1</v>
      </c>
      <c r="K28" s="309">
        <v>2</v>
      </c>
      <c r="L28" s="309">
        <v>2</v>
      </c>
      <c r="M28" s="309">
        <v>2</v>
      </c>
      <c r="N28" s="309">
        <v>2</v>
      </c>
      <c r="O28" s="309">
        <v>1</v>
      </c>
      <c r="P28" s="309">
        <v>1</v>
      </c>
      <c r="Q28" s="309">
        <v>0</v>
      </c>
      <c r="R28" s="309">
        <v>2</v>
      </c>
      <c r="S28" s="309">
        <v>1</v>
      </c>
      <c r="T28" s="602">
        <v>2</v>
      </c>
      <c r="U28" s="309">
        <v>2</v>
      </c>
      <c r="V28" s="309">
        <v>2</v>
      </c>
      <c r="W28" s="309">
        <v>2</v>
      </c>
      <c r="X28" s="306">
        <f t="shared" si="79"/>
        <v>27</v>
      </c>
      <c r="Y28" s="303">
        <f t="shared" si="80"/>
        <v>20</v>
      </c>
      <c r="Z28" s="304">
        <f t="shared" si="81"/>
        <v>0.67500000000000004</v>
      </c>
      <c r="AA28" s="304">
        <f>Y28/'LOGICALIS 1ST'!$D$6</f>
        <v>1</v>
      </c>
      <c r="AB28" s="262"/>
      <c r="AC28" s="305">
        <f t="shared" si="82"/>
        <v>11</v>
      </c>
      <c r="AD28" s="305">
        <f t="shared" si="83"/>
        <v>5</v>
      </c>
      <c r="AE28" s="305">
        <f t="shared" si="84"/>
        <v>4</v>
      </c>
      <c r="AF28" s="264"/>
      <c r="AG28" s="305">
        <f>COUNT(R28:W28)</f>
        <v>6</v>
      </c>
      <c r="AI28" s="371">
        <v>41</v>
      </c>
      <c r="AJ28" s="371" t="s">
        <v>126</v>
      </c>
      <c r="AK28" s="356">
        <v>27</v>
      </c>
      <c r="AM28" s="355">
        <v>2</v>
      </c>
      <c r="AN28" s="356">
        <v>4</v>
      </c>
      <c r="AO28" s="356">
        <v>27</v>
      </c>
      <c r="AP28" s="356">
        <v>10</v>
      </c>
      <c r="AQ28" s="354">
        <v>27</v>
      </c>
      <c r="AR28" s="355">
        <v>14</v>
      </c>
      <c r="AS28" s="371"/>
      <c r="AT28" s="371"/>
      <c r="AU28" s="356">
        <v>2</v>
      </c>
      <c r="AV28" s="371"/>
      <c r="AW28" s="354">
        <v>20</v>
      </c>
      <c r="AX28" s="355">
        <v>26</v>
      </c>
      <c r="AY28" s="355">
        <v>18</v>
      </c>
      <c r="AZ28" s="355">
        <v>3</v>
      </c>
      <c r="BA28" s="356">
        <v>5</v>
      </c>
    </row>
    <row r="29" spans="1:53">
      <c r="B29" s="673"/>
      <c r="C29" s="311" t="s">
        <v>149</v>
      </c>
      <c r="D29" s="415" t="s">
        <v>150</v>
      </c>
      <c r="E29" s="415" t="s">
        <v>148</v>
      </c>
      <c r="F29" s="415" t="s">
        <v>150</v>
      </c>
      <c r="G29" s="415" t="s">
        <v>148</v>
      </c>
      <c r="H29" s="415" t="s">
        <v>150</v>
      </c>
      <c r="I29" s="415" t="s">
        <v>148</v>
      </c>
      <c r="J29" s="415" t="s">
        <v>150</v>
      </c>
      <c r="K29" s="415" t="s">
        <v>148</v>
      </c>
      <c r="L29" s="415" t="s">
        <v>150</v>
      </c>
      <c r="M29" s="415" t="s">
        <v>148</v>
      </c>
      <c r="N29" s="415" t="s">
        <v>150</v>
      </c>
      <c r="O29" s="415" t="s">
        <v>148</v>
      </c>
      <c r="P29" s="415" t="s">
        <v>150</v>
      </c>
      <c r="Q29" s="415" t="s">
        <v>148</v>
      </c>
      <c r="R29" s="415" t="s">
        <v>150</v>
      </c>
      <c r="S29" s="415" t="s">
        <v>148</v>
      </c>
      <c r="T29" s="415" t="s">
        <v>150</v>
      </c>
      <c r="U29" s="415" t="s">
        <v>148</v>
      </c>
      <c r="V29" s="415" t="s">
        <v>150</v>
      </c>
      <c r="W29" s="415" t="s">
        <v>148</v>
      </c>
      <c r="X29" s="307">
        <f>SUM(X25:X28)</f>
        <v>94</v>
      </c>
      <c r="Y29" s="397"/>
      <c r="Z29" s="279"/>
      <c r="AA29" s="279"/>
      <c r="AB29" s="262"/>
      <c r="AC29" s="263"/>
      <c r="AD29" s="263"/>
      <c r="AE29" s="263"/>
      <c r="AF29" s="262"/>
      <c r="AG29" s="263"/>
      <c r="AI29" s="263"/>
      <c r="AJ29" s="263"/>
      <c r="AK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</row>
    <row r="30" spans="1:53">
      <c r="B30" s="673"/>
      <c r="C30" s="311" t="s">
        <v>151</v>
      </c>
      <c r="D30" s="415">
        <f t="shared" ref="D30:E30" si="97">SUM(D25:D28)</f>
        <v>4</v>
      </c>
      <c r="E30" s="415">
        <f t="shared" si="97"/>
        <v>2</v>
      </c>
      <c r="F30" s="415">
        <f t="shared" ref="F30:G30" si="98">SUM(F25:F28)</f>
        <v>5</v>
      </c>
      <c r="G30" s="415">
        <f t="shared" si="98"/>
        <v>3</v>
      </c>
      <c r="H30" s="415">
        <f t="shared" ref="H30:I30" si="99">SUM(H25:H28)</f>
        <v>6</v>
      </c>
      <c r="I30" s="415">
        <f t="shared" si="99"/>
        <v>2</v>
      </c>
      <c r="J30" s="415">
        <f t="shared" ref="J30:K30" si="100">SUM(J25:J28)</f>
        <v>2</v>
      </c>
      <c r="K30" s="415">
        <f t="shared" si="100"/>
        <v>8</v>
      </c>
      <c r="L30" s="415">
        <f t="shared" ref="L30:N30" si="101">SUM(L25:L28)</f>
        <v>5</v>
      </c>
      <c r="M30" s="415">
        <f t="shared" si="101"/>
        <v>5</v>
      </c>
      <c r="N30" s="415">
        <f t="shared" si="101"/>
        <v>6</v>
      </c>
      <c r="O30" s="415">
        <f t="shared" ref="O30:P30" si="102">SUM(O25:O28)</f>
        <v>6</v>
      </c>
      <c r="P30" s="415">
        <f t="shared" si="102"/>
        <v>5</v>
      </c>
      <c r="Q30" s="415">
        <f t="shared" ref="Q30:R30" si="103">SUM(Q25:Q28)</f>
        <v>5</v>
      </c>
      <c r="R30" s="415">
        <f t="shared" si="103"/>
        <v>5</v>
      </c>
      <c r="S30" s="415">
        <f t="shared" ref="S30:T30" si="104">SUM(S25:S28)</f>
        <v>5</v>
      </c>
      <c r="T30" s="415">
        <f t="shared" si="104"/>
        <v>6</v>
      </c>
      <c r="U30" s="415">
        <f t="shared" ref="U30:V30" si="105">SUM(U25:U28)</f>
        <v>4</v>
      </c>
      <c r="V30" s="415">
        <f t="shared" si="105"/>
        <v>5</v>
      </c>
      <c r="W30" s="415">
        <f t="shared" ref="W30" si="106">SUM(W25:W28)</f>
        <v>5</v>
      </c>
      <c r="Y30" s="397"/>
      <c r="Z30" s="279"/>
      <c r="AA30" s="279"/>
      <c r="AB30" s="262"/>
      <c r="AC30" s="263"/>
      <c r="AD30" s="263"/>
      <c r="AE30" s="263"/>
      <c r="AF30" s="262"/>
      <c r="AG30" s="263"/>
      <c r="AI30" s="263"/>
      <c r="AJ30" s="263"/>
      <c r="AK30" s="263"/>
      <c r="AM30" s="263"/>
      <c r="AN30" s="263"/>
      <c r="AO30" s="263"/>
      <c r="AP30" s="263"/>
      <c r="AQ30" s="263"/>
      <c r="AR30" s="263"/>
      <c r="AS30" s="263"/>
      <c r="AT30" s="263"/>
      <c r="AU30" s="263"/>
      <c r="AV30" s="263"/>
    </row>
    <row r="31" spans="1:53">
      <c r="B31" s="673"/>
      <c r="C31" s="311" t="s">
        <v>104</v>
      </c>
      <c r="D31" s="312" t="str">
        <f t="shared" ref="D31:I31" si="107">IF(D30&gt;4,"W",IF(D30=4,"D", IF(D30&lt;4,"L")))</f>
        <v>D</v>
      </c>
      <c r="E31" s="312" t="str">
        <f t="shared" si="107"/>
        <v>L</v>
      </c>
      <c r="F31" s="312" t="str">
        <f t="shared" si="107"/>
        <v>W</v>
      </c>
      <c r="G31" s="312" t="str">
        <f t="shared" si="107"/>
        <v>L</v>
      </c>
      <c r="H31" s="312" t="str">
        <f t="shared" si="107"/>
        <v>W</v>
      </c>
      <c r="I31" s="312" t="str">
        <f t="shared" si="107"/>
        <v>L</v>
      </c>
      <c r="J31" s="312" t="str">
        <f t="shared" ref="J31:K31" si="108">IF(J30&gt;4,"W",IF(J30=4,"D", IF(J30&lt;4,"L")))</f>
        <v>L</v>
      </c>
      <c r="K31" s="312" t="str">
        <f t="shared" si="108"/>
        <v>W</v>
      </c>
      <c r="L31" s="312" t="str">
        <f t="shared" ref="L31:N31" si="109">IF(L30&gt;4,"W",IF(L30=4,"D", IF(L30&lt;4,"L")))</f>
        <v>W</v>
      </c>
      <c r="M31" s="312" t="str">
        <f t="shared" si="109"/>
        <v>W</v>
      </c>
      <c r="N31" s="312" t="str">
        <f t="shared" si="109"/>
        <v>W</v>
      </c>
      <c r="O31" s="312" t="str">
        <f t="shared" ref="O31:P31" si="110">IF(O30&gt;4,"W",IF(O30=4,"D", IF(O30&lt;4,"L")))</f>
        <v>W</v>
      </c>
      <c r="P31" s="312" t="str">
        <f t="shared" si="110"/>
        <v>W</v>
      </c>
      <c r="Q31" s="312" t="str">
        <f t="shared" ref="Q31:R31" si="111">IF(Q30&gt;4,"W",IF(Q30=4,"D", IF(Q30&lt;4,"L")))</f>
        <v>W</v>
      </c>
      <c r="R31" s="312" t="str">
        <f t="shared" si="111"/>
        <v>W</v>
      </c>
      <c r="S31" s="312" t="str">
        <f t="shared" ref="S31:T31" si="112">IF(S30&gt;4,"W",IF(S30=4,"D", IF(S30&lt;4,"L")))</f>
        <v>W</v>
      </c>
      <c r="T31" s="312" t="str">
        <f t="shared" si="112"/>
        <v>W</v>
      </c>
      <c r="U31" s="312" t="str">
        <f t="shared" ref="U31:V31" si="113">IF(U30&gt;4,"W",IF(U30=4,"D", IF(U30&lt;4,"L")))</f>
        <v>D</v>
      </c>
      <c r="V31" s="312" t="str">
        <f t="shared" si="113"/>
        <v>W</v>
      </c>
      <c r="W31" s="312" t="str">
        <f t="shared" ref="W31" si="114">IF(W30&gt;4,"W",IF(W30=4,"D", IF(W30&lt;4,"L")))</f>
        <v>W</v>
      </c>
      <c r="X31" s="265"/>
      <c r="Y31" s="397"/>
      <c r="AI31" s="261"/>
      <c r="AJ31" s="261"/>
      <c r="AK31" s="261"/>
      <c r="AM31" s="261"/>
      <c r="AN31" s="261"/>
      <c r="AO31" s="261"/>
      <c r="AP31" s="261"/>
    </row>
    <row r="32" spans="1:53">
      <c r="B32" s="674"/>
      <c r="C32" s="311" t="s">
        <v>105</v>
      </c>
      <c r="D32" s="312">
        <v>4</v>
      </c>
      <c r="E32" s="312">
        <v>5</v>
      </c>
      <c r="F32" s="312">
        <v>4</v>
      </c>
      <c r="G32" s="312">
        <v>4</v>
      </c>
      <c r="H32" s="312">
        <v>3</v>
      </c>
      <c r="I32" s="312">
        <v>3</v>
      </c>
      <c r="J32" s="312">
        <v>3</v>
      </c>
      <c r="K32" s="312">
        <v>3</v>
      </c>
      <c r="L32" s="312">
        <v>3</v>
      </c>
      <c r="M32" s="312">
        <v>3</v>
      </c>
      <c r="N32" s="312">
        <v>3</v>
      </c>
      <c r="O32" s="312">
        <v>3</v>
      </c>
      <c r="P32" s="312">
        <v>3</v>
      </c>
      <c r="Q32" s="312">
        <v>3</v>
      </c>
      <c r="R32" s="312">
        <v>2</v>
      </c>
      <c r="S32" s="312">
        <v>2</v>
      </c>
      <c r="T32" s="312">
        <v>2</v>
      </c>
      <c r="U32" s="312">
        <v>2</v>
      </c>
      <c r="V32" s="312">
        <v>2</v>
      </c>
      <c r="W32" s="312">
        <v>2</v>
      </c>
      <c r="X32" s="265"/>
      <c r="AI32" s="261"/>
      <c r="AJ32" s="261"/>
      <c r="AK32" s="261"/>
      <c r="AM32" s="261"/>
      <c r="AN32" s="261"/>
      <c r="AO32" s="261"/>
      <c r="AP32" s="261"/>
    </row>
    <row r="34" spans="1:53" ht="12.75" customHeight="1">
      <c r="A34" s="267"/>
      <c r="B34" s="672" t="s">
        <v>92</v>
      </c>
      <c r="C34" s="308" t="s">
        <v>35</v>
      </c>
      <c r="D34" s="309">
        <v>2</v>
      </c>
      <c r="E34" s="309">
        <v>1</v>
      </c>
      <c r="F34" s="309">
        <v>0</v>
      </c>
      <c r="G34" s="309">
        <v>1</v>
      </c>
      <c r="H34" s="309">
        <v>0</v>
      </c>
      <c r="I34" s="309">
        <v>0</v>
      </c>
      <c r="J34" s="309">
        <v>1</v>
      </c>
      <c r="K34" s="309">
        <v>0</v>
      </c>
      <c r="L34" s="309">
        <v>1</v>
      </c>
      <c r="M34" s="309">
        <v>0</v>
      </c>
      <c r="N34" s="309">
        <v>2</v>
      </c>
      <c r="O34" s="309">
        <v>1</v>
      </c>
      <c r="P34" s="309">
        <v>0</v>
      </c>
      <c r="Q34" s="309">
        <v>1</v>
      </c>
      <c r="R34" s="309">
        <v>0</v>
      </c>
      <c r="S34" s="309">
        <v>0</v>
      </c>
      <c r="T34" s="309">
        <v>2</v>
      </c>
      <c r="U34" s="309">
        <v>0</v>
      </c>
      <c r="V34" s="309">
        <v>0</v>
      </c>
      <c r="W34" s="309">
        <v>1</v>
      </c>
      <c r="X34" s="306">
        <f t="shared" ref="X34" si="115">SUM(D34:W34)</f>
        <v>13</v>
      </c>
      <c r="Y34" s="303">
        <f t="shared" ref="Y34:Y37" si="116">COUNTA(D34:W34)</f>
        <v>20</v>
      </c>
      <c r="Z34" s="304">
        <f t="shared" ref="Z34:Z37" si="117">(X34/(Y34*2))</f>
        <v>0.32500000000000001</v>
      </c>
      <c r="AA34" s="304">
        <f>Y34/'LOGICALIS 1ST'!$D$8</f>
        <v>1</v>
      </c>
      <c r="AB34" s="262"/>
      <c r="AC34" s="305">
        <f t="shared" ref="AC34:AC37" si="118">COUNTIF(D34:W34,2)</f>
        <v>3</v>
      </c>
      <c r="AD34" s="305">
        <f t="shared" ref="AD34:AD37" si="119">COUNTIF(D34:W34,1)</f>
        <v>7</v>
      </c>
      <c r="AE34" s="305">
        <f t="shared" ref="AE34:AE37" si="120">COUNTIF(D34:W34,0)</f>
        <v>10</v>
      </c>
      <c r="AF34" s="264"/>
      <c r="AG34" s="305">
        <f>COUNT(W34:W34)</f>
        <v>1</v>
      </c>
      <c r="AI34" s="371">
        <v>46</v>
      </c>
      <c r="AJ34" s="371" t="s">
        <v>129</v>
      </c>
      <c r="AK34" s="354">
        <v>31</v>
      </c>
      <c r="AM34" s="355">
        <v>14</v>
      </c>
      <c r="AN34" s="355">
        <v>14</v>
      </c>
      <c r="AO34" s="354">
        <v>16</v>
      </c>
      <c r="AP34" s="356">
        <v>11</v>
      </c>
      <c r="AQ34" s="354">
        <v>31</v>
      </c>
      <c r="AR34" s="355">
        <v>13</v>
      </c>
      <c r="AS34" s="355">
        <v>22</v>
      </c>
      <c r="AT34" s="355">
        <v>13</v>
      </c>
      <c r="AU34" s="356">
        <v>14</v>
      </c>
      <c r="AV34" s="356">
        <v>8</v>
      </c>
      <c r="AW34" s="356">
        <v>6</v>
      </c>
      <c r="AX34" s="355">
        <v>20</v>
      </c>
      <c r="AY34" s="356">
        <v>11</v>
      </c>
      <c r="AZ34" s="356">
        <v>9</v>
      </c>
      <c r="BA34" s="488">
        <v>16</v>
      </c>
    </row>
    <row r="35" spans="1:53">
      <c r="B35" s="673"/>
      <c r="C35" s="310" t="s">
        <v>72</v>
      </c>
      <c r="D35" s="309"/>
      <c r="E35" s="309"/>
      <c r="F35" s="309"/>
      <c r="G35" s="309"/>
      <c r="H35" s="309"/>
      <c r="I35" s="309"/>
      <c r="J35" s="309"/>
      <c r="K35" s="309"/>
      <c r="L35" s="309"/>
      <c r="M35" s="309"/>
      <c r="N35" s="309">
        <v>0</v>
      </c>
      <c r="O35" s="309"/>
      <c r="P35" s="309"/>
      <c r="Q35" s="309"/>
      <c r="R35" s="309"/>
      <c r="S35" s="309"/>
      <c r="T35" s="309"/>
      <c r="U35" s="309"/>
      <c r="V35" s="309"/>
      <c r="W35" s="309"/>
      <c r="X35" s="306">
        <f t="shared" ref="X35" si="121">SUM(D35:W35)</f>
        <v>0</v>
      </c>
      <c r="Y35" s="303">
        <f t="shared" ref="Y35" si="122">COUNTA(D35:W35)</f>
        <v>1</v>
      </c>
      <c r="Z35" s="304">
        <f t="shared" ref="Z35" si="123">(X35/(Y35*2))</f>
        <v>0</v>
      </c>
      <c r="AA35" s="304">
        <f>Y35/'LOGICALIS 1ST'!$D$8</f>
        <v>0.05</v>
      </c>
      <c r="AB35" s="262"/>
      <c r="AC35" s="305">
        <f t="shared" ref="AC35" si="124">COUNTIF(D35:W35,2)</f>
        <v>0</v>
      </c>
      <c r="AD35" s="305">
        <f t="shared" ref="AD35" si="125">COUNTIF(D35:W35,1)</f>
        <v>0</v>
      </c>
      <c r="AE35" s="305">
        <f t="shared" ref="AE35" si="126">COUNTIF(D35:W35,0)</f>
        <v>1</v>
      </c>
      <c r="AF35" s="264"/>
      <c r="AG35" s="305"/>
      <c r="AI35" s="371"/>
      <c r="AJ35" s="485"/>
      <c r="AK35" s="371"/>
      <c r="AL35" s="486"/>
      <c r="AM35" s="485"/>
      <c r="AN35" s="485"/>
      <c r="AO35" s="485"/>
      <c r="AP35" s="485"/>
      <c r="AQ35" s="485"/>
      <c r="AR35" s="485"/>
      <c r="AS35" s="485"/>
      <c r="AT35" s="485"/>
      <c r="AU35" s="485"/>
      <c r="AV35" s="485"/>
      <c r="AW35" s="485"/>
      <c r="AX35" s="485"/>
      <c r="AY35" s="485"/>
      <c r="AZ35" s="485"/>
      <c r="BA35" s="485"/>
    </row>
    <row r="36" spans="1:53">
      <c r="B36" s="673"/>
      <c r="C36" s="310" t="s">
        <v>193</v>
      </c>
      <c r="D36" s="309"/>
      <c r="E36" s="309"/>
      <c r="F36" s="309"/>
      <c r="G36" s="309"/>
      <c r="H36" s="309"/>
      <c r="I36" s="309"/>
      <c r="J36" s="309"/>
      <c r="K36" s="309"/>
      <c r="L36" s="309"/>
      <c r="M36" s="309"/>
      <c r="N36" s="309"/>
      <c r="O36" s="309"/>
      <c r="P36" s="309"/>
      <c r="Q36" s="309"/>
      <c r="R36" s="309"/>
      <c r="S36" s="309"/>
      <c r="T36" s="309"/>
      <c r="U36" s="309"/>
      <c r="V36" s="309"/>
      <c r="W36" s="309"/>
      <c r="X36" s="306">
        <f t="shared" ref="X36:X37" si="127">SUM(D36:W36)</f>
        <v>0</v>
      </c>
      <c r="Y36" s="303">
        <f t="shared" si="116"/>
        <v>0</v>
      </c>
      <c r="Z36" s="304" t="e">
        <f t="shared" si="117"/>
        <v>#DIV/0!</v>
      </c>
      <c r="AA36" s="304">
        <f>Y36/'LOGICALIS 1ST'!$D$8</f>
        <v>0</v>
      </c>
      <c r="AB36" s="262"/>
      <c r="AC36" s="305">
        <f t="shared" si="118"/>
        <v>0</v>
      </c>
      <c r="AD36" s="305">
        <f t="shared" si="119"/>
        <v>0</v>
      </c>
      <c r="AE36" s="305">
        <f t="shared" si="120"/>
        <v>0</v>
      </c>
      <c r="AF36" s="264"/>
      <c r="AG36" s="305">
        <f>Y36+9</f>
        <v>9</v>
      </c>
      <c r="AI36" s="485">
        <v>35</v>
      </c>
      <c r="AJ36" s="371" t="s">
        <v>203</v>
      </c>
      <c r="AK36" s="356">
        <v>16</v>
      </c>
      <c r="AL36" s="486"/>
      <c r="AM36" s="485"/>
      <c r="AN36" s="485"/>
      <c r="AO36" s="485"/>
      <c r="AP36" s="485"/>
      <c r="AQ36" s="485"/>
      <c r="AR36" s="485"/>
      <c r="AS36" s="485"/>
      <c r="AT36" s="485"/>
      <c r="AU36" s="485"/>
      <c r="AV36" s="485"/>
      <c r="AW36" s="485"/>
      <c r="AX36" s="355">
        <v>4</v>
      </c>
      <c r="AY36" s="356">
        <v>6</v>
      </c>
      <c r="AZ36" s="356">
        <v>16</v>
      </c>
      <c r="BA36" s="488">
        <v>6</v>
      </c>
    </row>
    <row r="37" spans="1:53">
      <c r="B37" s="673"/>
      <c r="C37" s="310" t="s">
        <v>70</v>
      </c>
      <c r="D37" s="309">
        <v>1</v>
      </c>
      <c r="E37" s="309">
        <v>0</v>
      </c>
      <c r="F37" s="309">
        <v>1</v>
      </c>
      <c r="G37" s="309">
        <v>0</v>
      </c>
      <c r="H37" s="309">
        <v>1</v>
      </c>
      <c r="I37" s="309">
        <v>2</v>
      </c>
      <c r="J37" s="309">
        <v>1</v>
      </c>
      <c r="K37" s="309">
        <v>0</v>
      </c>
      <c r="L37" s="309">
        <v>0</v>
      </c>
      <c r="M37" s="309">
        <v>2</v>
      </c>
      <c r="N37" s="309">
        <v>1</v>
      </c>
      <c r="O37" s="309">
        <v>1</v>
      </c>
      <c r="P37" s="309">
        <v>1</v>
      </c>
      <c r="Q37" s="309">
        <v>0</v>
      </c>
      <c r="R37" s="309">
        <v>2</v>
      </c>
      <c r="S37" s="309">
        <v>1</v>
      </c>
      <c r="T37" s="309">
        <v>0</v>
      </c>
      <c r="U37" s="309">
        <v>1</v>
      </c>
      <c r="V37" s="309">
        <v>1</v>
      </c>
      <c r="W37" s="309">
        <v>1</v>
      </c>
      <c r="X37" s="306">
        <f t="shared" si="127"/>
        <v>17</v>
      </c>
      <c r="Y37" s="303">
        <f t="shared" si="116"/>
        <v>20</v>
      </c>
      <c r="Z37" s="304">
        <f t="shared" si="117"/>
        <v>0.42499999999999999</v>
      </c>
      <c r="AA37" s="304">
        <f>Y37/'LOGICALIS 1ST'!$D$8</f>
        <v>1</v>
      </c>
      <c r="AB37" s="262"/>
      <c r="AC37" s="305">
        <f t="shared" si="118"/>
        <v>3</v>
      </c>
      <c r="AD37" s="305">
        <f t="shared" si="119"/>
        <v>11</v>
      </c>
      <c r="AE37" s="305">
        <f t="shared" si="120"/>
        <v>6</v>
      </c>
      <c r="AF37" s="264"/>
      <c r="AG37" s="305">
        <f>COUNT(U37:W37)</f>
        <v>3</v>
      </c>
      <c r="AI37" s="371">
        <v>60</v>
      </c>
      <c r="AJ37" s="371" t="s">
        <v>203</v>
      </c>
      <c r="AK37" s="356">
        <v>28</v>
      </c>
      <c r="AM37" s="356">
        <v>22</v>
      </c>
      <c r="AN37" s="356">
        <v>28</v>
      </c>
      <c r="AO37" s="356">
        <v>23</v>
      </c>
      <c r="AP37" s="356">
        <v>22</v>
      </c>
      <c r="AQ37" s="356">
        <v>17</v>
      </c>
      <c r="AR37" s="355">
        <v>4</v>
      </c>
      <c r="AS37" s="355">
        <v>20</v>
      </c>
      <c r="AT37" s="355">
        <v>20</v>
      </c>
      <c r="AU37" s="356">
        <v>25</v>
      </c>
      <c r="AV37" s="356">
        <v>27</v>
      </c>
      <c r="AW37" s="356">
        <v>13</v>
      </c>
      <c r="AX37" s="355">
        <v>28</v>
      </c>
      <c r="AY37" s="356">
        <v>21</v>
      </c>
      <c r="AZ37" s="356">
        <v>23</v>
      </c>
      <c r="BA37" s="488">
        <v>26</v>
      </c>
    </row>
    <row r="38" spans="1:53">
      <c r="A38" s="262"/>
      <c r="B38" s="673"/>
      <c r="C38" s="310" t="s">
        <v>29</v>
      </c>
      <c r="D38" s="309">
        <v>2</v>
      </c>
      <c r="E38" s="309">
        <v>1</v>
      </c>
      <c r="F38" s="309">
        <v>0</v>
      </c>
      <c r="G38" s="309">
        <v>1</v>
      </c>
      <c r="H38" s="309">
        <v>0</v>
      </c>
      <c r="I38" s="309">
        <v>2</v>
      </c>
      <c r="J38" s="309">
        <v>0</v>
      </c>
      <c r="K38" s="309"/>
      <c r="L38" s="309">
        <v>1</v>
      </c>
      <c r="M38" s="309">
        <v>0</v>
      </c>
      <c r="N38" s="309"/>
      <c r="O38" s="309">
        <v>0</v>
      </c>
      <c r="P38" s="309">
        <v>1</v>
      </c>
      <c r="Q38" s="309">
        <v>1</v>
      </c>
      <c r="R38" s="309">
        <v>0</v>
      </c>
      <c r="S38" s="309">
        <v>1</v>
      </c>
      <c r="T38" s="309">
        <v>1</v>
      </c>
      <c r="U38" s="309">
        <v>1</v>
      </c>
      <c r="V38" s="309">
        <v>1</v>
      </c>
      <c r="W38" s="309">
        <v>0</v>
      </c>
      <c r="X38" s="306">
        <f t="shared" ref="X38" si="128">SUM(D38:W38)</f>
        <v>13</v>
      </c>
      <c r="Y38" s="303">
        <f t="shared" ref="Y38" si="129">COUNTA(D38:W38)</f>
        <v>18</v>
      </c>
      <c r="Z38" s="304">
        <f t="shared" ref="Z38" si="130">(X38/(Y38*2))</f>
        <v>0.3611111111111111</v>
      </c>
      <c r="AA38" s="304">
        <f>Y38/'LOGICALIS 1ST'!$D$8</f>
        <v>0.9</v>
      </c>
      <c r="AB38" s="262"/>
      <c r="AC38" s="305">
        <f t="shared" ref="AC38" si="131">COUNTIF(D38:W38,2)</f>
        <v>2</v>
      </c>
      <c r="AD38" s="305">
        <f t="shared" ref="AD38" si="132">COUNTIF(D38:W38,1)</f>
        <v>9</v>
      </c>
      <c r="AE38" s="305">
        <f t="shared" ref="AE38" si="133">COUNTIF(D38:W38,0)</f>
        <v>7</v>
      </c>
      <c r="AF38" s="264"/>
      <c r="AG38" s="305">
        <v>0</v>
      </c>
      <c r="AI38" s="371">
        <v>47</v>
      </c>
      <c r="AJ38" s="371" t="s">
        <v>191</v>
      </c>
      <c r="AK38" s="488">
        <v>30</v>
      </c>
      <c r="AM38" s="355">
        <v>18</v>
      </c>
      <c r="AN38" s="356">
        <v>12</v>
      </c>
      <c r="AO38" s="355">
        <v>20</v>
      </c>
      <c r="AP38" s="355">
        <v>15</v>
      </c>
      <c r="AQ38" s="355">
        <v>25</v>
      </c>
      <c r="AR38" s="356">
        <v>18</v>
      </c>
      <c r="AS38" s="356">
        <v>21</v>
      </c>
      <c r="AT38" s="357">
        <v>13</v>
      </c>
      <c r="AU38" s="356">
        <v>16</v>
      </c>
      <c r="AV38" s="355">
        <v>29</v>
      </c>
      <c r="AW38" s="356">
        <v>27</v>
      </c>
      <c r="AX38" s="356">
        <v>28</v>
      </c>
      <c r="AY38" s="356">
        <v>17</v>
      </c>
      <c r="AZ38" s="355">
        <v>23</v>
      </c>
      <c r="BA38" s="488">
        <v>30</v>
      </c>
    </row>
    <row r="39" spans="1:53">
      <c r="B39" s="673"/>
      <c r="C39" s="310" t="s">
        <v>22</v>
      </c>
      <c r="D39" s="309">
        <v>2</v>
      </c>
      <c r="E39" s="309">
        <v>1</v>
      </c>
      <c r="F39" s="309">
        <v>2</v>
      </c>
      <c r="G39" s="309">
        <v>1</v>
      </c>
      <c r="H39" s="309">
        <v>0</v>
      </c>
      <c r="I39" s="309">
        <v>1</v>
      </c>
      <c r="J39" s="309"/>
      <c r="K39" s="309">
        <v>0</v>
      </c>
      <c r="L39" s="309">
        <v>0</v>
      </c>
      <c r="M39" s="309">
        <v>0</v>
      </c>
      <c r="N39" s="309">
        <v>2</v>
      </c>
      <c r="O39" s="309">
        <v>0</v>
      </c>
      <c r="P39" s="309">
        <v>1</v>
      </c>
      <c r="Q39" s="309">
        <v>1</v>
      </c>
      <c r="R39" s="309">
        <v>2</v>
      </c>
      <c r="S39" s="309">
        <v>1</v>
      </c>
      <c r="T39" s="309">
        <v>1</v>
      </c>
      <c r="U39" s="309">
        <v>2</v>
      </c>
      <c r="V39" s="309">
        <v>1</v>
      </c>
      <c r="W39" s="309">
        <v>0</v>
      </c>
      <c r="X39" s="306">
        <f>SUM(D39:W39)</f>
        <v>18</v>
      </c>
      <c r="Y39" s="303">
        <f>COUNTA(D39:W39)</f>
        <v>19</v>
      </c>
      <c r="Z39" s="304">
        <f>(X39/(Y39*2))</f>
        <v>0.47368421052631576</v>
      </c>
      <c r="AA39" s="304">
        <f>Y39/'LOGICALIS 1ST'!$D$8</f>
        <v>0.95</v>
      </c>
      <c r="AB39" s="262"/>
      <c r="AC39" s="305">
        <f>COUNTIF(D39:W39,2)</f>
        <v>5</v>
      </c>
      <c r="AD39" s="305">
        <f>COUNTIF(D39:W39,1)</f>
        <v>8</v>
      </c>
      <c r="AE39" s="305">
        <f>COUNTIF(D39:W39,0)</f>
        <v>6</v>
      </c>
      <c r="AF39" s="264"/>
      <c r="AG39" s="305">
        <v>0</v>
      </c>
      <c r="AI39" s="371">
        <v>43</v>
      </c>
      <c r="AJ39" s="371" t="s">
        <v>180</v>
      </c>
      <c r="AK39" s="355">
        <v>29</v>
      </c>
      <c r="AM39" s="356">
        <v>22</v>
      </c>
      <c r="AN39" s="356">
        <v>20</v>
      </c>
      <c r="AO39" s="356">
        <v>16</v>
      </c>
      <c r="AP39" s="356">
        <v>10</v>
      </c>
      <c r="AQ39" s="356">
        <v>2</v>
      </c>
      <c r="AR39" s="355">
        <v>2</v>
      </c>
      <c r="AS39" s="356">
        <v>11</v>
      </c>
      <c r="AT39" s="355">
        <v>14</v>
      </c>
      <c r="AU39" s="356">
        <v>12</v>
      </c>
      <c r="AV39" s="355">
        <v>29</v>
      </c>
      <c r="AW39" s="356">
        <v>21</v>
      </c>
      <c r="AX39" s="356">
        <v>18</v>
      </c>
      <c r="AY39" s="356">
        <v>17</v>
      </c>
      <c r="AZ39" s="355">
        <v>22</v>
      </c>
      <c r="BA39" s="488">
        <v>21</v>
      </c>
    </row>
    <row r="40" spans="1:53">
      <c r="A40" s="262"/>
      <c r="B40" s="673"/>
      <c r="C40" s="310" t="s">
        <v>217</v>
      </c>
      <c r="D40" s="309"/>
      <c r="E40" s="309"/>
      <c r="F40" s="309"/>
      <c r="G40" s="309"/>
      <c r="H40" s="309"/>
      <c r="I40" s="309"/>
      <c r="J40" s="309"/>
      <c r="K40" s="309">
        <v>0</v>
      </c>
      <c r="L40" s="309"/>
      <c r="M40" s="309"/>
      <c r="N40" s="309"/>
      <c r="O40" s="309"/>
      <c r="P40" s="309"/>
      <c r="Q40" s="309"/>
      <c r="R40" s="309"/>
      <c r="S40" s="309"/>
      <c r="T40" s="309"/>
      <c r="U40" s="309"/>
      <c r="V40" s="309"/>
      <c r="W40" s="309"/>
      <c r="X40" s="306">
        <f t="shared" ref="X40" si="134">SUM(D40:W40)</f>
        <v>0</v>
      </c>
      <c r="Y40" s="303">
        <f t="shared" ref="Y40" si="135">COUNTA(D40:W40)</f>
        <v>1</v>
      </c>
      <c r="Z40" s="304">
        <f t="shared" ref="Z40" si="136">(X40/(Y40*2))</f>
        <v>0</v>
      </c>
      <c r="AA40" s="304">
        <f>Y40/'LOGICALIS 1ST'!$D$3</f>
        <v>0.05</v>
      </c>
      <c r="AB40" s="262"/>
      <c r="AC40" s="305">
        <f t="shared" ref="AC40" si="137">COUNTIF(D40:W40,2)</f>
        <v>0</v>
      </c>
      <c r="AD40" s="305">
        <f t="shared" ref="AD40" si="138">COUNTIF(D40:W40,1)</f>
        <v>0</v>
      </c>
      <c r="AE40" s="305">
        <f t="shared" ref="AE40" si="139">COUNTIF(D40:W40,0)</f>
        <v>1</v>
      </c>
      <c r="AF40" s="264"/>
      <c r="AG40" s="305"/>
      <c r="AI40" s="371"/>
      <c r="AJ40" s="485"/>
      <c r="AK40" s="371"/>
      <c r="AM40" s="485"/>
      <c r="AN40" s="485"/>
      <c r="AO40" s="485"/>
      <c r="AP40" s="485"/>
      <c r="AQ40" s="485"/>
      <c r="AR40" s="485"/>
      <c r="AS40" s="485"/>
      <c r="AT40" s="485"/>
      <c r="AU40" s="485"/>
      <c r="AV40" s="485"/>
      <c r="AW40" s="485"/>
      <c r="AX40" s="485"/>
      <c r="AY40" s="485"/>
      <c r="AZ40" s="485"/>
      <c r="BA40" s="485"/>
    </row>
    <row r="41" spans="1:53">
      <c r="A41" s="262"/>
      <c r="B41" s="673"/>
      <c r="C41" s="310" t="s">
        <v>274</v>
      </c>
      <c r="D41" s="309"/>
      <c r="E41" s="309"/>
      <c r="F41" s="309"/>
      <c r="G41" s="309"/>
      <c r="H41" s="309"/>
      <c r="I41" s="309"/>
      <c r="J41" s="309">
        <v>0</v>
      </c>
      <c r="K41" s="309"/>
      <c r="L41" s="309"/>
      <c r="M41" s="309"/>
      <c r="N41" s="309"/>
      <c r="O41" s="309"/>
      <c r="P41" s="309"/>
      <c r="Q41" s="309"/>
      <c r="R41" s="309"/>
      <c r="S41" s="309"/>
      <c r="T41" s="309"/>
      <c r="U41" s="309"/>
      <c r="V41" s="309"/>
      <c r="W41" s="309"/>
      <c r="X41" s="306">
        <f t="shared" ref="X41" si="140">SUM(D41:W41)</f>
        <v>0</v>
      </c>
      <c r="Y41" s="303">
        <f t="shared" ref="Y41" si="141">COUNTA(D41:W41)</f>
        <v>1</v>
      </c>
      <c r="Z41" s="304">
        <f t="shared" ref="Z41" si="142">(X41/(Y41*2))</f>
        <v>0</v>
      </c>
      <c r="AA41" s="304">
        <f>Y41/'LOGICALIS 1ST'!$D$3</f>
        <v>0.05</v>
      </c>
      <c r="AB41" s="262"/>
      <c r="AC41" s="305">
        <f t="shared" ref="AC41" si="143">COUNTIF(D41:W41,2)</f>
        <v>0</v>
      </c>
      <c r="AD41" s="305">
        <f t="shared" ref="AD41" si="144">COUNTIF(D41:W41,1)</f>
        <v>0</v>
      </c>
      <c r="AE41" s="305">
        <f t="shared" ref="AE41" si="145">COUNTIF(D41:W41,0)</f>
        <v>1</v>
      </c>
      <c r="AF41" s="264"/>
      <c r="AG41" s="305"/>
      <c r="AI41" s="371"/>
      <c r="AJ41" s="485"/>
      <c r="AK41" s="371"/>
      <c r="AM41" s="485"/>
      <c r="AN41" s="485"/>
      <c r="AO41" s="485"/>
      <c r="AP41" s="485"/>
      <c r="AQ41" s="485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</row>
    <row r="42" spans="1:53">
      <c r="B42" s="673"/>
      <c r="C42" s="311" t="s">
        <v>149</v>
      </c>
      <c r="D42" s="415" t="s">
        <v>150</v>
      </c>
      <c r="E42" s="415" t="s">
        <v>148</v>
      </c>
      <c r="F42" s="415" t="s">
        <v>148</v>
      </c>
      <c r="G42" s="415" t="s">
        <v>150</v>
      </c>
      <c r="H42" s="415" t="s">
        <v>148</v>
      </c>
      <c r="I42" s="415" t="s">
        <v>148</v>
      </c>
      <c r="J42" s="415" t="s">
        <v>150</v>
      </c>
      <c r="K42" s="415" t="s">
        <v>150</v>
      </c>
      <c r="L42" s="415" t="s">
        <v>148</v>
      </c>
      <c r="M42" s="415" t="s">
        <v>150</v>
      </c>
      <c r="N42" s="415" t="s">
        <v>150</v>
      </c>
      <c r="O42" s="415" t="s">
        <v>148</v>
      </c>
      <c r="P42" s="415" t="s">
        <v>148</v>
      </c>
      <c r="Q42" s="415" t="s">
        <v>150</v>
      </c>
      <c r="R42" s="415" t="s">
        <v>148</v>
      </c>
      <c r="S42" s="415" t="s">
        <v>148</v>
      </c>
      <c r="T42" s="415" t="s">
        <v>150</v>
      </c>
      <c r="U42" s="415" t="s">
        <v>150</v>
      </c>
      <c r="V42" s="415" t="s">
        <v>148</v>
      </c>
      <c r="W42" s="415" t="s">
        <v>150</v>
      </c>
      <c r="X42" s="307">
        <f>SUM(X34:X41)</f>
        <v>61</v>
      </c>
      <c r="Y42" s="397"/>
      <c r="Z42" s="279"/>
      <c r="AA42" s="279"/>
      <c r="AB42" s="262"/>
      <c r="AC42" s="263"/>
      <c r="AD42" s="263"/>
      <c r="AE42" s="263"/>
      <c r="AF42" s="262"/>
      <c r="AG42" s="263"/>
      <c r="AI42" s="263"/>
      <c r="AJ42" s="263"/>
      <c r="AK42" s="263"/>
      <c r="AM42" s="263"/>
      <c r="AN42" s="263"/>
      <c r="AO42" s="263"/>
      <c r="AP42" s="263"/>
      <c r="AQ42" s="263"/>
      <c r="AR42" s="263"/>
      <c r="AS42" s="263"/>
      <c r="AT42" s="263"/>
      <c r="AU42" s="263"/>
      <c r="AV42" s="263"/>
    </row>
    <row r="43" spans="1:53">
      <c r="B43" s="673"/>
      <c r="C43" s="311" t="s">
        <v>151</v>
      </c>
      <c r="D43" s="415">
        <f t="shared" ref="D43:E43" si="146">SUM(D34:D41)</f>
        <v>7</v>
      </c>
      <c r="E43" s="415">
        <f t="shared" si="146"/>
        <v>3</v>
      </c>
      <c r="F43" s="415">
        <f t="shared" ref="F43:G43" si="147">SUM(F34:F41)</f>
        <v>3</v>
      </c>
      <c r="G43" s="415">
        <f t="shared" si="147"/>
        <v>3</v>
      </c>
      <c r="H43" s="415">
        <f t="shared" ref="H43:I43" si="148">SUM(H34:H41)</f>
        <v>1</v>
      </c>
      <c r="I43" s="415">
        <f t="shared" si="148"/>
        <v>5</v>
      </c>
      <c r="J43" s="415">
        <f t="shared" ref="J43:K43" si="149">SUM(J34:J41)</f>
        <v>2</v>
      </c>
      <c r="K43" s="415">
        <f t="shared" si="149"/>
        <v>0</v>
      </c>
      <c r="L43" s="415">
        <f t="shared" ref="L43:M43" si="150">SUM(L34:L41)</f>
        <v>2</v>
      </c>
      <c r="M43" s="415">
        <f t="shared" si="150"/>
        <v>2</v>
      </c>
      <c r="N43" s="415">
        <f t="shared" ref="N43:O43" si="151">SUM(N34:N41)</f>
        <v>5</v>
      </c>
      <c r="O43" s="415">
        <f t="shared" si="151"/>
        <v>2</v>
      </c>
      <c r="P43" s="415">
        <f t="shared" ref="P43:Q43" si="152">SUM(P34:P41)</f>
        <v>3</v>
      </c>
      <c r="Q43" s="415">
        <f t="shared" si="152"/>
        <v>3</v>
      </c>
      <c r="R43" s="415">
        <f t="shared" ref="R43:S43" si="153">SUM(R34:R41)</f>
        <v>4</v>
      </c>
      <c r="S43" s="415">
        <f t="shared" si="153"/>
        <v>3</v>
      </c>
      <c r="T43" s="415">
        <f t="shared" ref="T43:U43" si="154">SUM(T34:T41)</f>
        <v>4</v>
      </c>
      <c r="U43" s="415">
        <f t="shared" si="154"/>
        <v>4</v>
      </c>
      <c r="V43" s="415">
        <f t="shared" ref="V43:W43" si="155">SUM(V34:V41)</f>
        <v>3</v>
      </c>
      <c r="W43" s="415">
        <f t="shared" si="155"/>
        <v>2</v>
      </c>
      <c r="Y43" s="397"/>
      <c r="Z43" s="279"/>
      <c r="AA43" s="279"/>
      <c r="AB43" s="262"/>
      <c r="AC43" s="263"/>
      <c r="AD43" s="263"/>
      <c r="AE43" s="263"/>
      <c r="AF43" s="262"/>
      <c r="AG43" s="263"/>
      <c r="AI43" s="263"/>
      <c r="AJ43" s="263"/>
      <c r="AK43" s="263"/>
      <c r="AM43" s="263"/>
      <c r="AN43" s="263"/>
      <c r="AO43" s="263"/>
      <c r="AP43" s="263"/>
      <c r="AQ43" s="263"/>
      <c r="AR43" s="263"/>
      <c r="AS43" s="263"/>
      <c r="AT43" s="263"/>
      <c r="AU43" s="263"/>
      <c r="AV43" s="263"/>
    </row>
    <row r="44" spans="1:53">
      <c r="B44" s="673"/>
      <c r="C44" s="311" t="s">
        <v>104</v>
      </c>
      <c r="D44" s="312" t="str">
        <f t="shared" ref="D44:I44" si="156">IF(D43&gt;4,"W",IF(D43=4,"D", IF(D43&lt;4,"L")))</f>
        <v>W</v>
      </c>
      <c r="E44" s="312" t="str">
        <f t="shared" si="156"/>
        <v>L</v>
      </c>
      <c r="F44" s="312" t="str">
        <f t="shared" si="156"/>
        <v>L</v>
      </c>
      <c r="G44" s="312" t="str">
        <f t="shared" si="156"/>
        <v>L</v>
      </c>
      <c r="H44" s="312" t="str">
        <f t="shared" si="156"/>
        <v>L</v>
      </c>
      <c r="I44" s="312" t="str">
        <f t="shared" si="156"/>
        <v>W</v>
      </c>
      <c r="J44" s="312" t="str">
        <f t="shared" ref="J44:K44" si="157">IF(J43&gt;4,"W",IF(J43=4,"D", IF(J43&lt;4,"L")))</f>
        <v>L</v>
      </c>
      <c r="K44" s="312" t="str">
        <f t="shared" si="157"/>
        <v>L</v>
      </c>
      <c r="L44" s="312" t="str">
        <f t="shared" ref="L44:M44" si="158">IF(L43&gt;4,"W",IF(L43=4,"D", IF(L43&lt;4,"L")))</f>
        <v>L</v>
      </c>
      <c r="M44" s="312" t="str">
        <f t="shared" si="158"/>
        <v>L</v>
      </c>
      <c r="N44" s="312" t="str">
        <f t="shared" ref="N44:O44" si="159">IF(N43&gt;4,"W",IF(N43=4,"D", IF(N43&lt;4,"L")))</f>
        <v>W</v>
      </c>
      <c r="O44" s="312" t="str">
        <f t="shared" si="159"/>
        <v>L</v>
      </c>
      <c r="P44" s="312" t="str">
        <f t="shared" ref="P44:Q44" si="160">IF(P43&gt;4,"W",IF(P43=4,"D", IF(P43&lt;4,"L")))</f>
        <v>L</v>
      </c>
      <c r="Q44" s="312" t="str">
        <f t="shared" si="160"/>
        <v>L</v>
      </c>
      <c r="R44" s="312" t="str">
        <f t="shared" ref="R44:S44" si="161">IF(R43&gt;4,"W",IF(R43=4,"D", IF(R43&lt;4,"L")))</f>
        <v>D</v>
      </c>
      <c r="S44" s="312" t="str">
        <f t="shared" si="161"/>
        <v>L</v>
      </c>
      <c r="T44" s="312" t="str">
        <f t="shared" ref="T44:U44" si="162">IF(T43&gt;4,"W",IF(T43=4,"D", IF(T43&lt;4,"L")))</f>
        <v>D</v>
      </c>
      <c r="U44" s="312" t="str">
        <f t="shared" si="162"/>
        <v>D</v>
      </c>
      <c r="V44" s="312" t="str">
        <f t="shared" ref="V44:W44" si="163">IF(V43&gt;4,"W",IF(V43=4,"D", IF(V43&lt;4,"L")))</f>
        <v>L</v>
      </c>
      <c r="W44" s="312" t="str">
        <f t="shared" si="163"/>
        <v>L</v>
      </c>
      <c r="X44" s="265"/>
      <c r="Y44" s="397"/>
      <c r="AI44" s="261"/>
      <c r="AJ44" s="261"/>
      <c r="AK44" s="261"/>
      <c r="AM44" s="261"/>
      <c r="AN44" s="261"/>
      <c r="AO44" s="261"/>
      <c r="AP44" s="261"/>
    </row>
    <row r="45" spans="1:53">
      <c r="B45" s="674"/>
      <c r="C45" s="311" t="s">
        <v>105</v>
      </c>
      <c r="D45" s="312">
        <v>1</v>
      </c>
      <c r="E45" s="312">
        <v>2</v>
      </c>
      <c r="F45" s="312">
        <v>3</v>
      </c>
      <c r="G45" s="312">
        <v>3</v>
      </c>
      <c r="H45" s="312">
        <v>5</v>
      </c>
      <c r="I45" s="312">
        <v>4</v>
      </c>
      <c r="J45" s="312">
        <v>4</v>
      </c>
      <c r="K45" s="312">
        <v>4</v>
      </c>
      <c r="L45" s="312">
        <v>6</v>
      </c>
      <c r="M45" s="312">
        <v>6</v>
      </c>
      <c r="N45" s="312">
        <v>6</v>
      </c>
      <c r="O45" s="312">
        <v>6</v>
      </c>
      <c r="P45" s="312">
        <v>6</v>
      </c>
      <c r="Q45" s="312">
        <v>6</v>
      </c>
      <c r="R45" s="312">
        <v>6</v>
      </c>
      <c r="S45" s="312">
        <v>6</v>
      </c>
      <c r="T45" s="312">
        <v>6</v>
      </c>
      <c r="U45" s="312">
        <v>6</v>
      </c>
      <c r="V45" s="312">
        <v>6</v>
      </c>
      <c r="W45" s="312">
        <v>6</v>
      </c>
      <c r="X45" s="265"/>
      <c r="AI45" s="261"/>
      <c r="AJ45" s="261"/>
      <c r="AK45" s="261"/>
      <c r="AM45" s="261"/>
      <c r="AN45" s="261"/>
      <c r="AO45" s="261"/>
      <c r="AP45" s="261"/>
    </row>
    <row r="47" spans="1:53" ht="12.75" customHeight="1">
      <c r="B47" s="672" t="s">
        <v>89</v>
      </c>
      <c r="C47" s="308" t="s">
        <v>17</v>
      </c>
      <c r="D47" s="309">
        <v>2</v>
      </c>
      <c r="E47" s="309"/>
      <c r="F47" s="309">
        <v>1</v>
      </c>
      <c r="G47" s="309">
        <v>1</v>
      </c>
      <c r="H47" s="309">
        <v>2</v>
      </c>
      <c r="I47" s="309">
        <v>0</v>
      </c>
      <c r="J47" s="309">
        <v>2</v>
      </c>
      <c r="K47" s="309">
        <v>0</v>
      </c>
      <c r="L47" s="309">
        <v>2</v>
      </c>
      <c r="M47" s="309">
        <v>2</v>
      </c>
      <c r="N47" s="309">
        <v>0</v>
      </c>
      <c r="O47" s="309">
        <v>0</v>
      </c>
      <c r="P47" s="309">
        <v>1</v>
      </c>
      <c r="Q47" s="309">
        <v>2</v>
      </c>
      <c r="R47" s="309">
        <v>0</v>
      </c>
      <c r="S47" s="309">
        <v>1</v>
      </c>
      <c r="T47" s="602">
        <v>2</v>
      </c>
      <c r="U47" s="309">
        <v>2</v>
      </c>
      <c r="V47" s="309">
        <v>1</v>
      </c>
      <c r="W47" s="309">
        <v>2</v>
      </c>
      <c r="X47" s="306">
        <f t="shared" ref="X47:X52" si="164">SUM(D47:W47)</f>
        <v>23</v>
      </c>
      <c r="Y47" s="303">
        <f t="shared" ref="Y47:Y52" si="165">COUNTA(D47:W47)</f>
        <v>19</v>
      </c>
      <c r="Z47" s="304">
        <f t="shared" ref="Z47:Z52" si="166">(X47/(Y47*2))</f>
        <v>0.60526315789473684</v>
      </c>
      <c r="AA47" s="304">
        <f>Y47/'LOGICALIS 1ST'!$D$4</f>
        <v>0.95</v>
      </c>
      <c r="AB47" s="262"/>
      <c r="AC47" s="305">
        <f t="shared" ref="AC47:AC52" si="167">COUNTIF(D47:W47,2)</f>
        <v>9</v>
      </c>
      <c r="AD47" s="305">
        <f t="shared" ref="AD47:AD52" si="168">COUNTIF(D47:W47,1)</f>
        <v>5</v>
      </c>
      <c r="AE47" s="305">
        <f t="shared" ref="AE47:AE52" si="169">COUNTIF(D47:W47,0)</f>
        <v>5</v>
      </c>
      <c r="AF47" s="264"/>
      <c r="AG47" s="305">
        <f>COUNT(S47:W47)</f>
        <v>5</v>
      </c>
      <c r="AI47" s="371">
        <v>48</v>
      </c>
      <c r="AJ47" s="371" t="s">
        <v>159</v>
      </c>
      <c r="AK47" s="355">
        <v>37</v>
      </c>
      <c r="AM47" s="356">
        <v>20</v>
      </c>
      <c r="AN47" s="356">
        <v>26</v>
      </c>
      <c r="AO47" s="356">
        <v>27</v>
      </c>
      <c r="AP47" s="355">
        <v>37</v>
      </c>
      <c r="AQ47" s="356">
        <v>29</v>
      </c>
      <c r="AR47" s="356">
        <v>28</v>
      </c>
      <c r="AS47" s="356">
        <v>29</v>
      </c>
      <c r="AT47" s="356">
        <v>23</v>
      </c>
      <c r="AU47" s="356">
        <v>29</v>
      </c>
      <c r="AV47" s="357">
        <v>21</v>
      </c>
      <c r="AW47" s="356">
        <v>29</v>
      </c>
      <c r="AX47" s="356">
        <v>31</v>
      </c>
      <c r="AY47" s="356">
        <v>27</v>
      </c>
      <c r="AZ47" s="356">
        <v>19</v>
      </c>
      <c r="BA47" s="356">
        <v>33</v>
      </c>
    </row>
    <row r="48" spans="1:53">
      <c r="A48" s="262"/>
      <c r="B48" s="673"/>
      <c r="C48" s="310" t="s">
        <v>267</v>
      </c>
      <c r="D48" s="309"/>
      <c r="E48" s="309">
        <v>0</v>
      </c>
      <c r="F48" s="309"/>
      <c r="G48" s="309"/>
      <c r="H48" s="309"/>
      <c r="I48" s="309">
        <v>0</v>
      </c>
      <c r="J48" s="309"/>
      <c r="K48" s="309"/>
      <c r="L48" s="309"/>
      <c r="M48" s="309"/>
      <c r="N48" s="309"/>
      <c r="O48" s="309"/>
      <c r="P48" s="309"/>
      <c r="Q48" s="309"/>
      <c r="R48" s="309"/>
      <c r="S48" s="309"/>
      <c r="T48" s="602"/>
      <c r="U48" s="309"/>
      <c r="V48" s="309"/>
      <c r="W48" s="309"/>
      <c r="X48" s="306">
        <f t="shared" ref="X48" si="170">SUM(D48:W48)</f>
        <v>0</v>
      </c>
      <c r="Y48" s="303">
        <f t="shared" ref="Y48:Y50" si="171">COUNTA(D48:W48)</f>
        <v>2</v>
      </c>
      <c r="Z48" s="304">
        <f t="shared" ref="Z48:Z50" si="172">(X48/(Y48*2))</f>
        <v>0</v>
      </c>
      <c r="AA48" s="304">
        <f>Y48/'LOGICALIS 1ST'!$D$3</f>
        <v>0.1</v>
      </c>
      <c r="AB48" s="262"/>
      <c r="AC48" s="305">
        <f t="shared" ref="AC48:AC50" si="173">COUNTIF(D48:W48,2)</f>
        <v>0</v>
      </c>
      <c r="AD48" s="305">
        <f t="shared" ref="AD48:AD50" si="174">COUNTIF(D48:W48,1)</f>
        <v>0</v>
      </c>
      <c r="AE48" s="305">
        <f t="shared" ref="AE48:AE50" si="175">COUNTIF(D48:W48,0)</f>
        <v>2</v>
      </c>
      <c r="AF48" s="264"/>
      <c r="AG48" s="305">
        <f t="shared" ref="AG48" si="176">COUNT(J48:W48)</f>
        <v>0</v>
      </c>
      <c r="AI48" s="371"/>
      <c r="AJ48" s="485"/>
      <c r="AK48" s="371"/>
      <c r="AM48" s="485"/>
      <c r="AN48" s="485"/>
      <c r="AO48" s="485"/>
      <c r="AP48" s="485"/>
      <c r="AQ48" s="485"/>
      <c r="AR48" s="485"/>
      <c r="AS48" s="485"/>
      <c r="AT48" s="485"/>
      <c r="AU48" s="485"/>
      <c r="AV48" s="485"/>
      <c r="AW48" s="485"/>
      <c r="AX48" s="485"/>
      <c r="AY48" s="485"/>
      <c r="AZ48" s="485"/>
      <c r="BA48" s="485"/>
    </row>
    <row r="49" spans="1:53">
      <c r="B49" s="673"/>
      <c r="C49" s="310" t="s">
        <v>140</v>
      </c>
      <c r="D49" s="309">
        <v>0</v>
      </c>
      <c r="E49" s="309">
        <v>0</v>
      </c>
      <c r="F49" s="309">
        <v>1</v>
      </c>
      <c r="G49" s="309">
        <v>0</v>
      </c>
      <c r="H49" s="309">
        <v>2</v>
      </c>
      <c r="I49" s="309">
        <v>1</v>
      </c>
      <c r="J49" s="309">
        <v>1</v>
      </c>
      <c r="K49" s="309">
        <v>1</v>
      </c>
      <c r="L49" s="309">
        <v>1</v>
      </c>
      <c r="M49" s="309">
        <v>0</v>
      </c>
      <c r="N49" s="309">
        <v>2</v>
      </c>
      <c r="O49" s="309">
        <v>0</v>
      </c>
      <c r="P49" s="309">
        <v>2</v>
      </c>
      <c r="Q49" s="309">
        <v>0</v>
      </c>
      <c r="R49" s="309">
        <v>0</v>
      </c>
      <c r="S49" s="309">
        <v>1</v>
      </c>
      <c r="T49" s="602">
        <v>1</v>
      </c>
      <c r="U49" s="309">
        <v>1</v>
      </c>
      <c r="V49" s="309">
        <v>0</v>
      </c>
      <c r="W49" s="309">
        <v>1</v>
      </c>
      <c r="X49" s="306">
        <f t="shared" ref="X49" si="177">SUM(D49:W49)</f>
        <v>15</v>
      </c>
      <c r="Y49" s="303">
        <f t="shared" si="171"/>
        <v>20</v>
      </c>
      <c r="Z49" s="304">
        <f t="shared" si="172"/>
        <v>0.375</v>
      </c>
      <c r="AA49" s="304">
        <f>Y49/'LOGICALIS 1ST'!$D$4</f>
        <v>1</v>
      </c>
      <c r="AB49" s="262"/>
      <c r="AC49" s="305">
        <f t="shared" si="173"/>
        <v>3</v>
      </c>
      <c r="AD49" s="305">
        <f t="shared" si="174"/>
        <v>9</v>
      </c>
      <c r="AE49" s="305">
        <f t="shared" si="175"/>
        <v>8</v>
      </c>
      <c r="AF49" s="264"/>
      <c r="AG49" s="305">
        <f>COUNT(W49:W49)</f>
        <v>1</v>
      </c>
      <c r="AI49" s="371">
        <v>28</v>
      </c>
      <c r="AJ49" s="371" t="s">
        <v>203</v>
      </c>
      <c r="AK49" s="356">
        <v>18</v>
      </c>
      <c r="AM49" s="356">
        <v>8</v>
      </c>
      <c r="AN49" s="356">
        <v>17</v>
      </c>
      <c r="AO49" s="356">
        <v>9</v>
      </c>
      <c r="AP49" s="355">
        <v>17</v>
      </c>
      <c r="AQ49" s="356">
        <v>16</v>
      </c>
      <c r="AR49" s="356">
        <v>9</v>
      </c>
      <c r="AS49" s="356">
        <v>11</v>
      </c>
      <c r="AT49" s="356">
        <v>8</v>
      </c>
      <c r="AU49" s="356">
        <v>4</v>
      </c>
      <c r="AV49" s="357">
        <v>1</v>
      </c>
      <c r="AW49" s="356">
        <v>8</v>
      </c>
      <c r="AX49" s="356">
        <v>16</v>
      </c>
      <c r="AY49" s="356">
        <v>13</v>
      </c>
      <c r="AZ49" s="356">
        <v>18</v>
      </c>
      <c r="BA49" s="356">
        <v>16</v>
      </c>
    </row>
    <row r="50" spans="1:53">
      <c r="A50" s="262"/>
      <c r="B50" s="673"/>
      <c r="C50" s="310" t="s">
        <v>83</v>
      </c>
      <c r="D50" s="309"/>
      <c r="E50" s="309">
        <v>0</v>
      </c>
      <c r="F50" s="309"/>
      <c r="G50" s="309"/>
      <c r="H50" s="309"/>
      <c r="I50" s="309"/>
      <c r="J50" s="309"/>
      <c r="K50" s="309"/>
      <c r="L50" s="309"/>
      <c r="M50" s="309"/>
      <c r="N50" s="309"/>
      <c r="O50" s="309"/>
      <c r="P50" s="309"/>
      <c r="Q50" s="309"/>
      <c r="R50" s="309"/>
      <c r="S50" s="309"/>
      <c r="T50" s="602"/>
      <c r="U50" s="309"/>
      <c r="V50" s="309"/>
      <c r="W50" s="309"/>
      <c r="X50" s="306">
        <f t="shared" ref="X50" si="178">SUM(D50:W50)</f>
        <v>0</v>
      </c>
      <c r="Y50" s="303">
        <f t="shared" si="171"/>
        <v>1</v>
      </c>
      <c r="Z50" s="304">
        <f t="shared" si="172"/>
        <v>0</v>
      </c>
      <c r="AA50" s="304">
        <f>Y50/'LOGICALIS 1ST'!$D$3</f>
        <v>0.05</v>
      </c>
      <c r="AB50" s="262"/>
      <c r="AC50" s="305">
        <f t="shared" si="173"/>
        <v>0</v>
      </c>
      <c r="AD50" s="305">
        <f t="shared" si="174"/>
        <v>0</v>
      </c>
      <c r="AE50" s="305">
        <f t="shared" si="175"/>
        <v>1</v>
      </c>
      <c r="AF50" s="264"/>
      <c r="AG50" s="305"/>
      <c r="AI50" s="371"/>
      <c r="AJ50" s="485"/>
      <c r="AK50" s="371"/>
      <c r="AM50" s="485"/>
      <c r="AN50" s="485"/>
      <c r="AO50" s="485"/>
      <c r="AP50" s="485"/>
      <c r="AQ50" s="485"/>
      <c r="AR50" s="485"/>
      <c r="AS50" s="485"/>
      <c r="AT50" s="485"/>
      <c r="AU50" s="485"/>
      <c r="AV50" s="485"/>
      <c r="AW50" s="485"/>
      <c r="AX50" s="485"/>
      <c r="AY50" s="485"/>
      <c r="AZ50" s="485"/>
      <c r="BA50" s="485"/>
    </row>
    <row r="51" spans="1:53">
      <c r="B51" s="673"/>
      <c r="C51" s="310" t="s">
        <v>15</v>
      </c>
      <c r="D51" s="309">
        <v>0</v>
      </c>
      <c r="E51" s="309">
        <v>2</v>
      </c>
      <c r="F51" s="309">
        <v>1</v>
      </c>
      <c r="G51" s="309">
        <v>2</v>
      </c>
      <c r="H51" s="309">
        <v>2</v>
      </c>
      <c r="I51" s="309"/>
      <c r="J51" s="309">
        <v>0</v>
      </c>
      <c r="K51" s="309">
        <v>0</v>
      </c>
      <c r="L51" s="309">
        <v>0</v>
      </c>
      <c r="M51" s="309">
        <v>2</v>
      </c>
      <c r="N51" s="309">
        <v>2</v>
      </c>
      <c r="O51" s="309">
        <v>2</v>
      </c>
      <c r="P51" s="309">
        <v>1</v>
      </c>
      <c r="Q51" s="309">
        <v>1</v>
      </c>
      <c r="R51" s="309">
        <v>2</v>
      </c>
      <c r="S51" s="309">
        <v>1</v>
      </c>
      <c r="T51" s="602">
        <v>1</v>
      </c>
      <c r="U51" s="309">
        <v>1</v>
      </c>
      <c r="V51" s="309">
        <v>2</v>
      </c>
      <c r="W51" s="309">
        <v>1</v>
      </c>
      <c r="X51" s="306">
        <f t="shared" ref="X51" si="179">SUM(D51:W51)</f>
        <v>23</v>
      </c>
      <c r="Y51" s="303">
        <f t="shared" ref="Y51" si="180">COUNTA(D51:W51)</f>
        <v>19</v>
      </c>
      <c r="Z51" s="304">
        <f t="shared" ref="Z51" si="181">(X51/(Y51*2))</f>
        <v>0.60526315789473684</v>
      </c>
      <c r="AA51" s="304">
        <f>Y51/'LOGICALIS 1ST'!$D$4</f>
        <v>0.95</v>
      </c>
      <c r="AB51" s="262"/>
      <c r="AC51" s="305">
        <f t="shared" ref="AC51" si="182">COUNTIF(D51:W51,2)</f>
        <v>8</v>
      </c>
      <c r="AD51" s="305">
        <f t="shared" ref="AD51" si="183">COUNTIF(D51:W51,1)</f>
        <v>7</v>
      </c>
      <c r="AE51" s="305">
        <f t="shared" ref="AE51" si="184">COUNTIF(D51:W51,0)</f>
        <v>4</v>
      </c>
      <c r="AF51" s="264"/>
      <c r="AG51" s="305">
        <f t="shared" ref="AG51" si="185">COUNT(M51:W51)</f>
        <v>11</v>
      </c>
      <c r="AI51" s="371">
        <v>40</v>
      </c>
      <c r="AJ51" s="371" t="s">
        <v>125</v>
      </c>
      <c r="AK51" s="355">
        <v>36</v>
      </c>
      <c r="AM51" s="356">
        <v>30</v>
      </c>
      <c r="AN51" s="356">
        <v>26</v>
      </c>
      <c r="AO51" s="356">
        <v>21</v>
      </c>
      <c r="AP51" s="355">
        <v>36</v>
      </c>
      <c r="AQ51" s="356">
        <v>24</v>
      </c>
      <c r="AR51" s="356">
        <v>24</v>
      </c>
      <c r="AS51" s="356">
        <v>20</v>
      </c>
      <c r="AT51" s="356">
        <v>24</v>
      </c>
      <c r="AU51" s="356">
        <v>21</v>
      </c>
      <c r="AV51" s="357">
        <v>16</v>
      </c>
      <c r="AW51" s="356">
        <v>30</v>
      </c>
      <c r="AX51" s="356">
        <v>28</v>
      </c>
      <c r="AY51" s="356">
        <v>24</v>
      </c>
      <c r="AZ51" s="356">
        <v>20</v>
      </c>
      <c r="BA51" s="356">
        <v>24</v>
      </c>
    </row>
    <row r="52" spans="1:53">
      <c r="B52" s="673"/>
      <c r="C52" s="310" t="s">
        <v>143</v>
      </c>
      <c r="D52" s="309">
        <v>0</v>
      </c>
      <c r="E52" s="309"/>
      <c r="F52" s="309">
        <v>0</v>
      </c>
      <c r="G52" s="309">
        <v>2</v>
      </c>
      <c r="H52" s="309">
        <v>1</v>
      </c>
      <c r="I52" s="309">
        <v>0</v>
      </c>
      <c r="J52" s="309">
        <v>0</v>
      </c>
      <c r="K52" s="309">
        <v>0</v>
      </c>
      <c r="L52" s="309">
        <v>0</v>
      </c>
      <c r="M52" s="309">
        <v>2</v>
      </c>
      <c r="N52" s="309">
        <v>0</v>
      </c>
      <c r="O52" s="309">
        <v>1</v>
      </c>
      <c r="P52" s="309">
        <v>0</v>
      </c>
      <c r="Q52" s="309">
        <v>0</v>
      </c>
      <c r="R52" s="309">
        <v>2</v>
      </c>
      <c r="S52" s="309">
        <v>1</v>
      </c>
      <c r="T52" s="602">
        <v>0</v>
      </c>
      <c r="U52" s="309">
        <v>1</v>
      </c>
      <c r="V52" s="309">
        <v>0</v>
      </c>
      <c r="W52" s="309">
        <v>2</v>
      </c>
      <c r="X52" s="306">
        <f t="shared" si="164"/>
        <v>12</v>
      </c>
      <c r="Y52" s="303">
        <f t="shared" si="165"/>
        <v>19</v>
      </c>
      <c r="Z52" s="304">
        <f t="shared" si="166"/>
        <v>0.31578947368421051</v>
      </c>
      <c r="AA52" s="304">
        <f>Y52/'LOGICALIS 1ST'!$D$4</f>
        <v>0.95</v>
      </c>
      <c r="AB52" s="262"/>
      <c r="AC52" s="305">
        <f t="shared" si="167"/>
        <v>4</v>
      </c>
      <c r="AD52" s="305">
        <f t="shared" si="168"/>
        <v>4</v>
      </c>
      <c r="AE52" s="305">
        <f t="shared" si="169"/>
        <v>11</v>
      </c>
      <c r="AF52" s="262"/>
      <c r="AG52" s="305">
        <f>COUNT(W52:W52)</f>
        <v>1</v>
      </c>
      <c r="AI52" s="371">
        <v>46</v>
      </c>
      <c r="AJ52" s="371" t="s">
        <v>191</v>
      </c>
      <c r="AK52" s="356">
        <v>26</v>
      </c>
      <c r="AM52" s="371"/>
      <c r="AN52" s="371"/>
      <c r="AO52" s="371"/>
      <c r="AP52" s="371"/>
      <c r="AQ52" s="371"/>
      <c r="AR52" s="371"/>
      <c r="AS52" s="371"/>
      <c r="AT52" s="371"/>
      <c r="AU52" s="355">
        <v>23</v>
      </c>
      <c r="AV52" s="371"/>
      <c r="AW52" s="356">
        <v>18</v>
      </c>
      <c r="AX52" s="356">
        <v>26</v>
      </c>
      <c r="AY52" s="356">
        <v>17</v>
      </c>
      <c r="AZ52" s="356">
        <v>17</v>
      </c>
      <c r="BA52" s="356">
        <v>17</v>
      </c>
    </row>
    <row r="53" spans="1:53">
      <c r="B53" s="673"/>
      <c r="C53" s="311" t="s">
        <v>149</v>
      </c>
      <c r="D53" s="415" t="s">
        <v>150</v>
      </c>
      <c r="E53" s="415" t="s">
        <v>148</v>
      </c>
      <c r="F53" s="415" t="s">
        <v>148</v>
      </c>
      <c r="G53" s="415" t="s">
        <v>150</v>
      </c>
      <c r="H53" s="415" t="s">
        <v>150</v>
      </c>
      <c r="I53" s="415" t="s">
        <v>148</v>
      </c>
      <c r="J53" s="415" t="s">
        <v>150</v>
      </c>
      <c r="K53" s="415" t="s">
        <v>150</v>
      </c>
      <c r="L53" s="415" t="s">
        <v>148</v>
      </c>
      <c r="M53" s="415" t="s">
        <v>148</v>
      </c>
      <c r="N53" s="415" t="s">
        <v>150</v>
      </c>
      <c r="O53" s="415" t="s">
        <v>148</v>
      </c>
      <c r="P53" s="415" t="s">
        <v>148</v>
      </c>
      <c r="Q53" s="415" t="s">
        <v>150</v>
      </c>
      <c r="R53" s="415" t="s">
        <v>150</v>
      </c>
      <c r="S53" s="415" t="s">
        <v>148</v>
      </c>
      <c r="T53" s="415" t="s">
        <v>150</v>
      </c>
      <c r="U53" s="415" t="s">
        <v>150</v>
      </c>
      <c r="V53" s="415" t="s">
        <v>148</v>
      </c>
      <c r="W53" s="415" t="s">
        <v>148</v>
      </c>
      <c r="X53" s="307">
        <f>SUM(X47:X52)</f>
        <v>73</v>
      </c>
      <c r="Y53" s="397"/>
      <c r="Z53" s="279"/>
      <c r="AA53" s="279"/>
      <c r="AB53" s="262"/>
      <c r="AC53" s="263"/>
      <c r="AD53" s="263"/>
      <c r="AE53" s="263"/>
      <c r="AF53" s="262"/>
      <c r="AG53" s="263"/>
      <c r="AI53" s="263"/>
      <c r="AJ53" s="263"/>
      <c r="AK53" s="263"/>
      <c r="AM53" s="263"/>
      <c r="AN53" s="263"/>
      <c r="AO53" s="263"/>
      <c r="AP53" s="263"/>
      <c r="AQ53" s="263"/>
      <c r="AR53" s="263"/>
      <c r="AS53" s="263"/>
      <c r="AT53" s="263"/>
      <c r="AU53" s="263"/>
      <c r="AV53" s="263"/>
    </row>
    <row r="54" spans="1:53">
      <c r="B54" s="673"/>
      <c r="C54" s="311" t="s">
        <v>151</v>
      </c>
      <c r="D54" s="415">
        <f t="shared" ref="D54:I54" si="186">SUM(D47:D52)</f>
        <v>2</v>
      </c>
      <c r="E54" s="415">
        <f t="shared" si="186"/>
        <v>2</v>
      </c>
      <c r="F54" s="415">
        <f t="shared" si="186"/>
        <v>3</v>
      </c>
      <c r="G54" s="415">
        <f t="shared" si="186"/>
        <v>5</v>
      </c>
      <c r="H54" s="415">
        <f t="shared" si="186"/>
        <v>7</v>
      </c>
      <c r="I54" s="415">
        <f t="shared" si="186"/>
        <v>1</v>
      </c>
      <c r="J54" s="415">
        <f t="shared" ref="J54:K54" si="187">SUM(J47:J52)</f>
        <v>3</v>
      </c>
      <c r="K54" s="415">
        <f t="shared" si="187"/>
        <v>1</v>
      </c>
      <c r="L54" s="415">
        <f t="shared" ref="L54:M54" si="188">SUM(L47:L52)</f>
        <v>3</v>
      </c>
      <c r="M54" s="415">
        <f t="shared" si="188"/>
        <v>6</v>
      </c>
      <c r="N54" s="415">
        <f t="shared" ref="N54:O54" si="189">SUM(N47:N52)</f>
        <v>4</v>
      </c>
      <c r="O54" s="415">
        <f t="shared" si="189"/>
        <v>3</v>
      </c>
      <c r="P54" s="415">
        <f t="shared" ref="P54:Q54" si="190">SUM(P47:P52)</f>
        <v>4</v>
      </c>
      <c r="Q54" s="415">
        <f t="shared" si="190"/>
        <v>3</v>
      </c>
      <c r="R54" s="415">
        <f t="shared" ref="R54:S54" si="191">SUM(R47:R52)</f>
        <v>4</v>
      </c>
      <c r="S54" s="415">
        <f t="shared" si="191"/>
        <v>4</v>
      </c>
      <c r="T54" s="415">
        <f t="shared" ref="T54:U54" si="192">SUM(T47:T52)</f>
        <v>4</v>
      </c>
      <c r="U54" s="415">
        <f t="shared" si="192"/>
        <v>5</v>
      </c>
      <c r="V54" s="415">
        <f t="shared" ref="V54:W54" si="193">SUM(V47:V52)</f>
        <v>3</v>
      </c>
      <c r="W54" s="415">
        <f t="shared" si="193"/>
        <v>6</v>
      </c>
      <c r="Y54" s="397"/>
      <c r="Z54" s="279"/>
      <c r="AA54" s="279"/>
      <c r="AB54" s="262"/>
      <c r="AC54" s="263"/>
      <c r="AD54" s="263"/>
      <c r="AE54" s="263"/>
      <c r="AF54" s="262"/>
      <c r="AG54" s="263"/>
      <c r="AI54" s="263"/>
      <c r="AJ54" s="263"/>
      <c r="AK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</row>
    <row r="55" spans="1:53">
      <c r="B55" s="673"/>
      <c r="C55" s="311" t="s">
        <v>104</v>
      </c>
      <c r="D55" s="312" t="str">
        <f t="shared" ref="D55:I55" si="194">IF(D54&gt;4,"W",IF(D54=4,"D", IF(D54&lt;4,"L")))</f>
        <v>L</v>
      </c>
      <c r="E55" s="312" t="str">
        <f t="shared" si="194"/>
        <v>L</v>
      </c>
      <c r="F55" s="312" t="str">
        <f t="shared" si="194"/>
        <v>L</v>
      </c>
      <c r="G55" s="312" t="str">
        <f t="shared" si="194"/>
        <v>W</v>
      </c>
      <c r="H55" s="312" t="str">
        <f t="shared" si="194"/>
        <v>W</v>
      </c>
      <c r="I55" s="312" t="str">
        <f t="shared" si="194"/>
        <v>L</v>
      </c>
      <c r="J55" s="312" t="str">
        <f t="shared" ref="J55:K55" si="195">IF(J54&gt;4,"W",IF(J54=4,"D", IF(J54&lt;4,"L")))</f>
        <v>L</v>
      </c>
      <c r="K55" s="312" t="str">
        <f t="shared" si="195"/>
        <v>L</v>
      </c>
      <c r="L55" s="312" t="str">
        <f t="shared" ref="L55:M55" si="196">IF(L54&gt;4,"W",IF(L54=4,"D", IF(L54&lt;4,"L")))</f>
        <v>L</v>
      </c>
      <c r="M55" s="312" t="str">
        <f t="shared" si="196"/>
        <v>W</v>
      </c>
      <c r="N55" s="312" t="str">
        <f t="shared" ref="N55:O55" si="197">IF(N54&gt;4,"W",IF(N54=4,"D", IF(N54&lt;4,"L")))</f>
        <v>D</v>
      </c>
      <c r="O55" s="312" t="str">
        <f t="shared" si="197"/>
        <v>L</v>
      </c>
      <c r="P55" s="312" t="str">
        <f t="shared" ref="P55:Q55" si="198">IF(P54&gt;4,"W",IF(P54=4,"D", IF(P54&lt;4,"L")))</f>
        <v>D</v>
      </c>
      <c r="Q55" s="312" t="str">
        <f t="shared" si="198"/>
        <v>L</v>
      </c>
      <c r="R55" s="312" t="str">
        <f t="shared" ref="R55:S55" si="199">IF(R54&gt;4,"W",IF(R54=4,"D", IF(R54&lt;4,"L")))</f>
        <v>D</v>
      </c>
      <c r="S55" s="312" t="str">
        <f t="shared" si="199"/>
        <v>D</v>
      </c>
      <c r="T55" s="312" t="str">
        <f t="shared" ref="T55:U55" si="200">IF(T54&gt;4,"W",IF(T54=4,"D", IF(T54&lt;4,"L")))</f>
        <v>D</v>
      </c>
      <c r="U55" s="312" t="str">
        <f t="shared" si="200"/>
        <v>W</v>
      </c>
      <c r="V55" s="312" t="str">
        <f t="shared" ref="V55:W55" si="201">IF(V54&gt;4,"W",IF(V54=4,"D", IF(V54&lt;4,"L")))</f>
        <v>L</v>
      </c>
      <c r="W55" s="312" t="str">
        <f t="shared" si="201"/>
        <v>W</v>
      </c>
      <c r="X55" s="265"/>
      <c r="Y55" s="397"/>
    </row>
    <row r="56" spans="1:53">
      <c r="B56" s="674"/>
      <c r="C56" s="311" t="s">
        <v>105</v>
      </c>
      <c r="D56" s="312">
        <v>5</v>
      </c>
      <c r="E56" s="312">
        <v>6</v>
      </c>
      <c r="F56" s="312">
        <v>6</v>
      </c>
      <c r="G56" s="312">
        <v>6</v>
      </c>
      <c r="H56" s="312">
        <v>4</v>
      </c>
      <c r="I56" s="312">
        <v>5</v>
      </c>
      <c r="J56" s="312">
        <v>5</v>
      </c>
      <c r="K56" s="312">
        <v>6</v>
      </c>
      <c r="L56" s="312">
        <v>5</v>
      </c>
      <c r="M56" s="312">
        <v>4</v>
      </c>
      <c r="N56" s="312">
        <v>4</v>
      </c>
      <c r="O56" s="312">
        <v>5</v>
      </c>
      <c r="P56" s="312">
        <v>4</v>
      </c>
      <c r="Q56" s="312">
        <v>4</v>
      </c>
      <c r="R56" s="312">
        <v>4</v>
      </c>
      <c r="S56" s="312">
        <v>4</v>
      </c>
      <c r="T56" s="312">
        <v>4</v>
      </c>
      <c r="U56" s="312">
        <v>4</v>
      </c>
      <c r="V56" s="312">
        <v>4</v>
      </c>
      <c r="W56" s="312">
        <v>4</v>
      </c>
      <c r="X56" s="265"/>
    </row>
    <row r="57" spans="1:53">
      <c r="C57" s="268"/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6"/>
      <c r="Y57" s="266"/>
      <c r="Z57" s="266"/>
      <c r="AA57" s="266"/>
      <c r="AB57" s="266"/>
      <c r="AC57" s="266"/>
      <c r="AD57" s="266"/>
      <c r="AF57" s="266"/>
      <c r="AG57" s="266"/>
    </row>
    <row r="58" spans="1:53" ht="12.75" customHeight="1">
      <c r="A58" s="267"/>
      <c r="B58" s="672" t="s">
        <v>234</v>
      </c>
      <c r="C58" s="308" t="s">
        <v>158</v>
      </c>
      <c r="D58" s="309">
        <v>2</v>
      </c>
      <c r="E58" s="309">
        <v>2</v>
      </c>
      <c r="F58" s="309">
        <v>1</v>
      </c>
      <c r="G58" s="309">
        <v>1</v>
      </c>
      <c r="H58" s="309">
        <v>0</v>
      </c>
      <c r="I58" s="309">
        <v>2</v>
      </c>
      <c r="J58" s="309">
        <v>1</v>
      </c>
      <c r="K58" s="309">
        <v>2</v>
      </c>
      <c r="L58" s="309">
        <v>1</v>
      </c>
      <c r="M58" s="309">
        <v>1</v>
      </c>
      <c r="N58" s="309">
        <v>2</v>
      </c>
      <c r="O58" s="309">
        <v>1</v>
      </c>
      <c r="P58" s="309">
        <v>2</v>
      </c>
      <c r="Q58" s="309">
        <v>1</v>
      </c>
      <c r="R58" s="309">
        <v>1</v>
      </c>
      <c r="S58" s="309">
        <v>1</v>
      </c>
      <c r="T58" s="602">
        <v>0</v>
      </c>
      <c r="U58" s="309">
        <v>2</v>
      </c>
      <c r="V58" s="309">
        <v>1</v>
      </c>
      <c r="W58" s="309">
        <v>2</v>
      </c>
      <c r="X58" s="306">
        <f>SUM(D58:W58)</f>
        <v>26</v>
      </c>
      <c r="Y58" s="303">
        <f>COUNTA(D58:W58)</f>
        <v>20</v>
      </c>
      <c r="Z58" s="304">
        <f>(X58/(Y58*2))</f>
        <v>0.65</v>
      </c>
      <c r="AA58" s="304">
        <f>Y58/'LOGICALIS 1ST'!$D$3</f>
        <v>1</v>
      </c>
      <c r="AB58" s="262"/>
      <c r="AC58" s="305">
        <f>COUNTIF(D58:W58,2)</f>
        <v>8</v>
      </c>
      <c r="AD58" s="305">
        <f>COUNTIF(D58:W58,1)</f>
        <v>10</v>
      </c>
      <c r="AE58" s="305">
        <f>COUNTIF(D58:W58,0)</f>
        <v>2</v>
      </c>
      <c r="AF58" s="264"/>
      <c r="AG58" s="305">
        <f>COUNT(U58:W58)</f>
        <v>3</v>
      </c>
      <c r="AI58" s="371">
        <v>46</v>
      </c>
      <c r="AJ58" s="485" t="s">
        <v>228</v>
      </c>
      <c r="AK58" s="356">
        <v>26</v>
      </c>
      <c r="AM58" s="355">
        <v>20</v>
      </c>
      <c r="AN58" s="356">
        <v>23</v>
      </c>
      <c r="AO58" s="356">
        <v>25</v>
      </c>
      <c r="AP58" s="356">
        <v>23</v>
      </c>
      <c r="AQ58" s="357">
        <v>18</v>
      </c>
      <c r="AR58" s="356">
        <v>23</v>
      </c>
      <c r="AS58" s="357">
        <v>13</v>
      </c>
      <c r="AT58" s="355">
        <v>21</v>
      </c>
      <c r="AU58" s="356">
        <v>20</v>
      </c>
      <c r="AV58" s="355">
        <v>19</v>
      </c>
      <c r="AW58" s="356">
        <v>4</v>
      </c>
      <c r="AX58" s="355">
        <v>30</v>
      </c>
      <c r="AY58" s="356">
        <v>26</v>
      </c>
      <c r="AZ58" s="356">
        <v>20</v>
      </c>
      <c r="BA58" s="357">
        <v>19</v>
      </c>
    </row>
    <row r="59" spans="1:53">
      <c r="B59" s="673"/>
      <c r="C59" s="310" t="s">
        <v>54</v>
      </c>
      <c r="D59" s="309"/>
      <c r="E59" s="309">
        <v>1</v>
      </c>
      <c r="F59" s="309">
        <v>2</v>
      </c>
      <c r="G59" s="309">
        <v>1</v>
      </c>
      <c r="H59" s="309">
        <v>1</v>
      </c>
      <c r="I59" s="309">
        <v>1</v>
      </c>
      <c r="J59" s="309">
        <v>2</v>
      </c>
      <c r="K59" s="309">
        <v>2</v>
      </c>
      <c r="L59" s="309">
        <v>1</v>
      </c>
      <c r="M59" s="309">
        <v>1</v>
      </c>
      <c r="N59" s="309">
        <v>0</v>
      </c>
      <c r="O59" s="309">
        <v>1</v>
      </c>
      <c r="P59" s="309">
        <v>1</v>
      </c>
      <c r="Q59" s="309">
        <v>2</v>
      </c>
      <c r="R59" s="309">
        <v>1</v>
      </c>
      <c r="S59" s="309">
        <v>1</v>
      </c>
      <c r="T59" s="602">
        <v>1</v>
      </c>
      <c r="U59" s="309">
        <v>1</v>
      </c>
      <c r="V59" s="309"/>
      <c r="W59" s="309">
        <v>0</v>
      </c>
      <c r="X59" s="306">
        <f>SUM(D59:W59)</f>
        <v>20</v>
      </c>
      <c r="Y59" s="303">
        <f>COUNTA(D59:W59)</f>
        <v>18</v>
      </c>
      <c r="Z59" s="304">
        <f>(X59/(Y59*2))</f>
        <v>0.55555555555555558</v>
      </c>
      <c r="AA59" s="304">
        <f>Y59/'LOGICALIS 1ST'!$D$3</f>
        <v>0.9</v>
      </c>
      <c r="AB59" s="262"/>
      <c r="AC59" s="305">
        <f>COUNTIF(D59:W59,2)</f>
        <v>4</v>
      </c>
      <c r="AD59" s="305">
        <f>COUNTIF(D59:W59,1)</f>
        <v>12</v>
      </c>
      <c r="AE59" s="305">
        <f>COUNTIF(D59:W59,0)</f>
        <v>2</v>
      </c>
      <c r="AF59" s="264"/>
      <c r="AG59" s="305">
        <v>0</v>
      </c>
      <c r="AI59" s="371">
        <v>35</v>
      </c>
      <c r="AJ59" s="371" t="s">
        <v>125</v>
      </c>
      <c r="AK59" s="355">
        <v>30</v>
      </c>
      <c r="AM59" s="355">
        <v>2</v>
      </c>
      <c r="AN59" s="371"/>
      <c r="AO59" s="354">
        <v>26</v>
      </c>
      <c r="AP59" s="355">
        <v>18</v>
      </c>
      <c r="AQ59" s="355">
        <v>30</v>
      </c>
      <c r="AR59" s="356">
        <v>20</v>
      </c>
      <c r="AS59" s="356">
        <v>23</v>
      </c>
      <c r="AT59" s="355">
        <v>33</v>
      </c>
      <c r="AU59" s="356">
        <v>22</v>
      </c>
      <c r="AV59" s="355">
        <v>29</v>
      </c>
      <c r="AW59" s="356">
        <v>21</v>
      </c>
      <c r="AX59" s="355">
        <v>26</v>
      </c>
      <c r="AY59" s="356">
        <v>20</v>
      </c>
      <c r="AZ59" s="356">
        <v>22</v>
      </c>
      <c r="BA59" s="357">
        <v>10</v>
      </c>
    </row>
    <row r="60" spans="1:53">
      <c r="B60" s="673"/>
      <c r="C60" s="310" t="s">
        <v>28</v>
      </c>
      <c r="D60" s="309">
        <v>0</v>
      </c>
      <c r="E60" s="309"/>
      <c r="F60" s="309"/>
      <c r="G60" s="309"/>
      <c r="H60" s="309">
        <v>1</v>
      </c>
      <c r="I60" s="309"/>
      <c r="J60" s="309"/>
      <c r="K60" s="309">
        <v>0</v>
      </c>
      <c r="L60" s="309"/>
      <c r="M60" s="309"/>
      <c r="N60" s="309"/>
      <c r="O60" s="309"/>
      <c r="P60" s="309"/>
      <c r="Q60" s="309"/>
      <c r="R60" s="309"/>
      <c r="S60" s="309">
        <v>1</v>
      </c>
      <c r="T60" s="602">
        <v>0</v>
      </c>
      <c r="U60" s="309"/>
      <c r="V60" s="309">
        <v>1</v>
      </c>
      <c r="W60" s="309"/>
      <c r="X60" s="306">
        <f>SUM(D60:W60)</f>
        <v>3</v>
      </c>
      <c r="Y60" s="303">
        <f>COUNTA(D60:W60)</f>
        <v>6</v>
      </c>
      <c r="Z60" s="304">
        <f>(X60/(Y60*2))</f>
        <v>0.25</v>
      </c>
      <c r="AA60" s="304">
        <f>Y60/'LOGICALIS 1ST'!$D$3</f>
        <v>0.3</v>
      </c>
      <c r="AB60" s="262"/>
      <c r="AC60" s="305">
        <f>COUNTIF(D60:W60,2)</f>
        <v>0</v>
      </c>
      <c r="AD60" s="305">
        <f>COUNTIF(D60:W60,1)</f>
        <v>3</v>
      </c>
      <c r="AE60" s="305">
        <f>COUNTIF(D60:W60,0)</f>
        <v>3</v>
      </c>
      <c r="AF60" s="262"/>
      <c r="AG60" s="305">
        <f>COUNT(U60:W60)</f>
        <v>1</v>
      </c>
      <c r="AI60" s="371">
        <v>36</v>
      </c>
      <c r="AJ60" s="371" t="s">
        <v>180</v>
      </c>
      <c r="AK60" s="354">
        <v>26</v>
      </c>
      <c r="AM60" s="355">
        <v>18</v>
      </c>
      <c r="AN60" s="355">
        <v>6</v>
      </c>
      <c r="AO60" s="356">
        <v>9</v>
      </c>
      <c r="AP60" s="356">
        <v>9</v>
      </c>
      <c r="AQ60" s="354">
        <v>26</v>
      </c>
      <c r="AR60" s="355">
        <v>17</v>
      </c>
      <c r="AS60" s="355">
        <v>16</v>
      </c>
      <c r="AT60" s="355">
        <v>23</v>
      </c>
      <c r="AU60" s="356">
        <v>18</v>
      </c>
      <c r="AV60" s="356">
        <v>19</v>
      </c>
      <c r="AW60" s="356">
        <v>21</v>
      </c>
      <c r="AX60" s="355">
        <v>16</v>
      </c>
      <c r="AY60" s="356">
        <v>17</v>
      </c>
      <c r="AZ60" s="356">
        <v>5</v>
      </c>
      <c r="BA60" s="357">
        <v>1</v>
      </c>
    </row>
    <row r="61" spans="1:53">
      <c r="B61" s="673"/>
      <c r="C61" s="310" t="s">
        <v>237</v>
      </c>
      <c r="D61" s="309">
        <v>2</v>
      </c>
      <c r="E61" s="309">
        <v>1</v>
      </c>
      <c r="F61" s="309">
        <v>1</v>
      </c>
      <c r="G61" s="309">
        <v>1</v>
      </c>
      <c r="H61" s="309">
        <v>2</v>
      </c>
      <c r="I61" s="309">
        <v>2</v>
      </c>
      <c r="J61" s="309">
        <v>2</v>
      </c>
      <c r="K61" s="309">
        <v>2</v>
      </c>
      <c r="L61" s="309">
        <v>2</v>
      </c>
      <c r="M61" s="309">
        <v>2</v>
      </c>
      <c r="N61" s="309">
        <v>0</v>
      </c>
      <c r="O61" s="309">
        <v>0</v>
      </c>
      <c r="P61" s="309">
        <v>1</v>
      </c>
      <c r="Q61" s="309">
        <v>1</v>
      </c>
      <c r="R61" s="309">
        <v>2</v>
      </c>
      <c r="S61" s="309">
        <v>1</v>
      </c>
      <c r="T61" s="602">
        <v>1</v>
      </c>
      <c r="U61" s="309">
        <v>1</v>
      </c>
      <c r="V61" s="309">
        <v>1</v>
      </c>
      <c r="W61" s="309">
        <v>0</v>
      </c>
      <c r="X61" s="306">
        <f>SUM(D61:W61)</f>
        <v>25</v>
      </c>
      <c r="Y61" s="303">
        <f>COUNTA(D61:W61)</f>
        <v>20</v>
      </c>
      <c r="Z61" s="304">
        <f>(X61/(Y61*2))</f>
        <v>0.625</v>
      </c>
      <c r="AA61" s="304">
        <f>Y61/'LOGICALIS 1ST'!$D$3</f>
        <v>1</v>
      </c>
      <c r="AB61" s="262"/>
      <c r="AC61" s="305">
        <f>COUNTIF(D61:W61,2)</f>
        <v>8</v>
      </c>
      <c r="AD61" s="305">
        <f>COUNTIF(D61:W61,1)</f>
        <v>9</v>
      </c>
      <c r="AE61" s="305">
        <f>COUNTIF(D61:W61,0)</f>
        <v>3</v>
      </c>
      <c r="AF61" s="264"/>
      <c r="AG61" s="305">
        <v>0</v>
      </c>
      <c r="AI61" s="485">
        <v>46</v>
      </c>
      <c r="AJ61" s="485" t="s">
        <v>191</v>
      </c>
      <c r="AK61" s="488">
        <v>31</v>
      </c>
      <c r="AL61" s="486"/>
      <c r="AM61" s="490">
        <v>23</v>
      </c>
      <c r="AN61" s="489">
        <v>5</v>
      </c>
      <c r="AO61" s="489">
        <v>12</v>
      </c>
      <c r="AP61" s="485"/>
      <c r="AQ61" s="487">
        <v>27</v>
      </c>
      <c r="AR61" s="488">
        <v>18</v>
      </c>
      <c r="AS61" s="488">
        <v>27</v>
      </c>
      <c r="AT61" s="488">
        <v>31</v>
      </c>
      <c r="AU61" s="490">
        <v>23</v>
      </c>
      <c r="AV61" s="490">
        <v>27</v>
      </c>
      <c r="AW61" s="490">
        <v>21</v>
      </c>
      <c r="AX61" s="488">
        <v>19</v>
      </c>
      <c r="AY61" s="490">
        <v>26</v>
      </c>
      <c r="AZ61" s="490">
        <v>26</v>
      </c>
      <c r="BA61" s="357">
        <v>23</v>
      </c>
    </row>
    <row r="62" spans="1:53">
      <c r="B62" s="673"/>
      <c r="C62" s="310" t="s">
        <v>93</v>
      </c>
      <c r="D62" s="309">
        <v>2</v>
      </c>
      <c r="E62" s="309">
        <v>2</v>
      </c>
      <c r="F62" s="309">
        <v>1</v>
      </c>
      <c r="G62" s="309">
        <v>2</v>
      </c>
      <c r="H62" s="309"/>
      <c r="I62" s="309">
        <v>2</v>
      </c>
      <c r="J62" s="309">
        <v>1</v>
      </c>
      <c r="K62" s="309"/>
      <c r="L62" s="309">
        <v>2</v>
      </c>
      <c r="M62" s="309">
        <v>1</v>
      </c>
      <c r="N62" s="309">
        <v>2</v>
      </c>
      <c r="O62" s="309">
        <v>0</v>
      </c>
      <c r="P62" s="309">
        <v>2</v>
      </c>
      <c r="Q62" s="309">
        <v>1</v>
      </c>
      <c r="R62" s="309">
        <v>1</v>
      </c>
      <c r="S62" s="309"/>
      <c r="T62" s="309"/>
      <c r="U62" s="309">
        <v>1</v>
      </c>
      <c r="V62" s="309">
        <v>2</v>
      </c>
      <c r="W62" s="309">
        <v>1</v>
      </c>
      <c r="X62" s="306">
        <f>SUM(D62:W62)</f>
        <v>23</v>
      </c>
      <c r="Y62" s="303">
        <f>COUNTA(D62:W62)</f>
        <v>16</v>
      </c>
      <c r="Z62" s="304">
        <f>(X62/(Y62*2))</f>
        <v>0.71875</v>
      </c>
      <c r="AA62" s="304">
        <f>Y62/'LOGICALIS 1ST'!$D$3</f>
        <v>0.8</v>
      </c>
      <c r="AB62" s="262"/>
      <c r="AC62" s="305">
        <f>COUNTIF(D62:W62,2)</f>
        <v>8</v>
      </c>
      <c r="AD62" s="305">
        <f>COUNTIF(D62:W62,1)</f>
        <v>7</v>
      </c>
      <c r="AE62" s="305">
        <f>COUNTIF(D62:W62,0)</f>
        <v>1</v>
      </c>
      <c r="AF62" s="262"/>
      <c r="AG62" s="305">
        <f>COUNT(P62:W62)</f>
        <v>6</v>
      </c>
      <c r="AI62" s="371">
        <v>68</v>
      </c>
      <c r="AJ62" s="371" t="s">
        <v>159</v>
      </c>
      <c r="AK62" s="355">
        <v>31</v>
      </c>
      <c r="AM62" s="371"/>
      <c r="AN62" s="371"/>
      <c r="AO62" s="371"/>
      <c r="AP62" s="371"/>
      <c r="AQ62" s="371"/>
      <c r="AR62" s="371"/>
      <c r="AS62" s="371"/>
      <c r="AT62" s="371"/>
      <c r="AU62" s="354">
        <v>11</v>
      </c>
      <c r="AV62" s="354">
        <v>28</v>
      </c>
      <c r="AW62" s="355">
        <v>31</v>
      </c>
      <c r="AX62" s="356">
        <v>20</v>
      </c>
      <c r="AY62" s="355">
        <v>26</v>
      </c>
      <c r="AZ62" s="355">
        <v>29</v>
      </c>
      <c r="BA62" s="356">
        <v>18</v>
      </c>
    </row>
    <row r="63" spans="1:53">
      <c r="B63" s="673"/>
      <c r="C63" s="311" t="s">
        <v>149</v>
      </c>
      <c r="D63" s="415" t="s">
        <v>148</v>
      </c>
      <c r="E63" s="415" t="s">
        <v>150</v>
      </c>
      <c r="F63" s="415" t="s">
        <v>150</v>
      </c>
      <c r="G63" s="415" t="s">
        <v>148</v>
      </c>
      <c r="H63" s="415" t="s">
        <v>150</v>
      </c>
      <c r="I63" s="415" t="s">
        <v>150</v>
      </c>
      <c r="J63" s="415" t="s">
        <v>148</v>
      </c>
      <c r="K63" s="415" t="s">
        <v>148</v>
      </c>
      <c r="L63" s="415" t="s">
        <v>150</v>
      </c>
      <c r="M63" s="415" t="s">
        <v>148</v>
      </c>
      <c r="N63" s="415" t="s">
        <v>148</v>
      </c>
      <c r="O63" s="415" t="s">
        <v>150</v>
      </c>
      <c r="P63" s="415" t="s">
        <v>150</v>
      </c>
      <c r="Q63" s="415" t="s">
        <v>148</v>
      </c>
      <c r="R63" s="415" t="s">
        <v>150</v>
      </c>
      <c r="S63" s="415" t="s">
        <v>150</v>
      </c>
      <c r="T63" s="415" t="s">
        <v>148</v>
      </c>
      <c r="U63" s="415" t="s">
        <v>148</v>
      </c>
      <c r="V63" s="415" t="s">
        <v>150</v>
      </c>
      <c r="W63" s="415" t="s">
        <v>148</v>
      </c>
      <c r="X63" s="307">
        <f>SUM(X58:X62)</f>
        <v>97</v>
      </c>
      <c r="Y63" s="397"/>
      <c r="Z63" s="279"/>
      <c r="AA63" s="279"/>
      <c r="AB63" s="262"/>
      <c r="AC63" s="263"/>
      <c r="AD63" s="263"/>
      <c r="AE63" s="263"/>
      <c r="AF63" s="262"/>
      <c r="AG63" s="263"/>
      <c r="AI63" s="263"/>
      <c r="AJ63" s="263"/>
      <c r="AK63" s="263"/>
      <c r="AM63" s="263"/>
      <c r="AN63" s="263"/>
      <c r="AO63" s="263"/>
      <c r="AP63" s="263"/>
      <c r="AQ63" s="263"/>
      <c r="AR63" s="263"/>
      <c r="AS63" s="263"/>
      <c r="AT63" s="263"/>
      <c r="AU63" s="263"/>
      <c r="AV63" s="263"/>
    </row>
    <row r="64" spans="1:53">
      <c r="B64" s="673"/>
      <c r="C64" s="311" t="s">
        <v>151</v>
      </c>
      <c r="D64" s="415">
        <f t="shared" ref="D64:F64" si="202">SUM(D58:D62)</f>
        <v>6</v>
      </c>
      <c r="E64" s="415">
        <f t="shared" si="202"/>
        <v>6</v>
      </c>
      <c r="F64" s="415">
        <f t="shared" si="202"/>
        <v>5</v>
      </c>
      <c r="G64" s="415">
        <f t="shared" ref="G64:H64" si="203">SUM(G58:G62)</f>
        <v>5</v>
      </c>
      <c r="H64" s="415">
        <f t="shared" si="203"/>
        <v>4</v>
      </c>
      <c r="I64" s="415">
        <f t="shared" ref="I64:J64" si="204">SUM(I58:I62)</f>
        <v>7</v>
      </c>
      <c r="J64" s="415">
        <f t="shared" si="204"/>
        <v>6</v>
      </c>
      <c r="K64" s="415">
        <f t="shared" ref="K64:L64" si="205">SUM(K58:K62)</f>
        <v>6</v>
      </c>
      <c r="L64" s="415">
        <f t="shared" si="205"/>
        <v>6</v>
      </c>
      <c r="M64" s="415">
        <f t="shared" ref="M64:N64" si="206">SUM(M58:M62)</f>
        <v>5</v>
      </c>
      <c r="N64" s="415">
        <f t="shared" si="206"/>
        <v>4</v>
      </c>
      <c r="O64" s="415">
        <f t="shared" ref="O64:P64" si="207">SUM(O58:O62)</f>
        <v>2</v>
      </c>
      <c r="P64" s="415">
        <f t="shared" si="207"/>
        <v>6</v>
      </c>
      <c r="Q64" s="415">
        <f t="shared" ref="Q64:R64" si="208">SUM(Q58:Q62)</f>
        <v>5</v>
      </c>
      <c r="R64" s="415">
        <f t="shared" si="208"/>
        <v>5</v>
      </c>
      <c r="S64" s="415">
        <f t="shared" ref="S64:T64" si="209">SUM(S58:S62)</f>
        <v>4</v>
      </c>
      <c r="T64" s="415">
        <f t="shared" si="209"/>
        <v>2</v>
      </c>
      <c r="U64" s="415">
        <f t="shared" ref="U64:V64" si="210">SUM(U58:U62)</f>
        <v>5</v>
      </c>
      <c r="V64" s="415">
        <f t="shared" si="210"/>
        <v>5</v>
      </c>
      <c r="W64" s="415">
        <f t="shared" ref="W64" si="211">SUM(W58:W62)</f>
        <v>3</v>
      </c>
      <c r="Y64" s="397"/>
      <c r="Z64" s="279"/>
      <c r="AA64" s="279"/>
      <c r="AB64" s="262"/>
      <c r="AC64" s="263"/>
      <c r="AD64" s="263"/>
      <c r="AE64" s="263"/>
      <c r="AF64" s="262"/>
      <c r="AG64" s="263"/>
      <c r="AI64" s="263"/>
      <c r="AJ64" s="263"/>
      <c r="AK64" s="263"/>
      <c r="AM64" s="263"/>
      <c r="AN64" s="263"/>
      <c r="AO64" s="263"/>
      <c r="AP64" s="263"/>
      <c r="AQ64" s="263"/>
      <c r="AR64" s="263"/>
      <c r="AS64" s="263"/>
      <c r="AT64" s="263"/>
      <c r="AU64" s="263"/>
      <c r="AV64" s="263"/>
    </row>
    <row r="65" spans="2:42">
      <c r="B65" s="673"/>
      <c r="C65" s="311" t="s">
        <v>104</v>
      </c>
      <c r="D65" s="312" t="str">
        <f>IF(D64&gt;4,"W",IF(D64=4,"D", IF(D64&lt;4,"L")))</f>
        <v>W</v>
      </c>
      <c r="E65" s="312" t="str">
        <f t="shared" ref="E65:G65" si="212">IF(E64&gt;4,"W",IF(E64=4,"D", IF(E64&lt;4,"L")))</f>
        <v>W</v>
      </c>
      <c r="F65" s="312" t="str">
        <f t="shared" si="212"/>
        <v>W</v>
      </c>
      <c r="G65" s="312" t="str">
        <f t="shared" si="212"/>
        <v>W</v>
      </c>
      <c r="H65" s="312" t="str">
        <f t="shared" ref="H65:I65" si="213">IF(H64&gt;4,"W",IF(H64=4,"D", IF(H64&lt;4,"L")))</f>
        <v>D</v>
      </c>
      <c r="I65" s="312" t="str">
        <f t="shared" si="213"/>
        <v>W</v>
      </c>
      <c r="J65" s="312" t="str">
        <f t="shared" ref="J65:K65" si="214">IF(J64&gt;4,"W",IF(J64=4,"D", IF(J64&lt;4,"L")))</f>
        <v>W</v>
      </c>
      <c r="K65" s="312" t="str">
        <f t="shared" si="214"/>
        <v>W</v>
      </c>
      <c r="L65" s="312" t="str">
        <f t="shared" ref="L65:M65" si="215">IF(L64&gt;4,"W",IF(L64=4,"D", IF(L64&lt;4,"L")))</f>
        <v>W</v>
      </c>
      <c r="M65" s="312" t="str">
        <f t="shared" si="215"/>
        <v>W</v>
      </c>
      <c r="N65" s="312" t="str">
        <f t="shared" ref="N65:O65" si="216">IF(N64&gt;4,"W",IF(N64=4,"D", IF(N64&lt;4,"L")))</f>
        <v>D</v>
      </c>
      <c r="O65" s="312" t="str">
        <f t="shared" si="216"/>
        <v>L</v>
      </c>
      <c r="P65" s="312" t="str">
        <f t="shared" ref="P65:Q65" si="217">IF(P64&gt;4,"W",IF(P64=4,"D", IF(P64&lt;4,"L")))</f>
        <v>W</v>
      </c>
      <c r="Q65" s="312" t="str">
        <f t="shared" si="217"/>
        <v>W</v>
      </c>
      <c r="R65" s="312" t="str">
        <f t="shared" ref="R65:S65" si="218">IF(R64&gt;4,"W",IF(R64=4,"D", IF(R64&lt;4,"L")))</f>
        <v>W</v>
      </c>
      <c r="S65" s="312" t="str">
        <f t="shared" si="218"/>
        <v>D</v>
      </c>
      <c r="T65" s="312" t="str">
        <f t="shared" ref="T65:U65" si="219">IF(T64&gt;4,"W",IF(T64=4,"D", IF(T64&lt;4,"L")))</f>
        <v>L</v>
      </c>
      <c r="U65" s="312" t="str">
        <f t="shared" si="219"/>
        <v>W</v>
      </c>
      <c r="V65" s="312" t="str">
        <f t="shared" ref="V65:W65" si="220">IF(V64&gt;4,"W",IF(V64=4,"D", IF(V64&lt;4,"L")))</f>
        <v>W</v>
      </c>
      <c r="W65" s="312" t="str">
        <f t="shared" si="220"/>
        <v>L</v>
      </c>
      <c r="X65" s="265"/>
      <c r="Y65" s="397"/>
      <c r="AI65" s="261"/>
      <c r="AJ65" s="261"/>
      <c r="AK65" s="261"/>
      <c r="AM65" s="261"/>
      <c r="AN65" s="261"/>
      <c r="AO65" s="261"/>
      <c r="AP65" s="261"/>
    </row>
    <row r="66" spans="2:42">
      <c r="B66" s="674"/>
      <c r="C66" s="311" t="s">
        <v>105</v>
      </c>
      <c r="D66" s="312">
        <v>2</v>
      </c>
      <c r="E66" s="312">
        <v>1</v>
      </c>
      <c r="F66" s="312">
        <v>1</v>
      </c>
      <c r="G66" s="312">
        <v>1</v>
      </c>
      <c r="H66" s="312">
        <v>1</v>
      </c>
      <c r="I66" s="312">
        <v>1</v>
      </c>
      <c r="J66" s="312">
        <v>1</v>
      </c>
      <c r="K66" s="312">
        <v>1</v>
      </c>
      <c r="L66" s="312">
        <v>1</v>
      </c>
      <c r="M66" s="312">
        <v>1</v>
      </c>
      <c r="N66" s="312">
        <v>1</v>
      </c>
      <c r="O66" s="312">
        <v>1</v>
      </c>
      <c r="P66" s="312">
        <v>1</v>
      </c>
      <c r="Q66" s="312">
        <v>1</v>
      </c>
      <c r="R66" s="312">
        <v>1</v>
      </c>
      <c r="S66" s="312">
        <v>1</v>
      </c>
      <c r="T66" s="312">
        <v>1</v>
      </c>
      <c r="U66" s="312">
        <v>1</v>
      </c>
      <c r="V66" s="312">
        <v>1</v>
      </c>
      <c r="W66" s="312">
        <v>1</v>
      </c>
      <c r="X66" s="265"/>
      <c r="AI66" s="261"/>
      <c r="AJ66" s="261"/>
      <c r="AK66" s="261"/>
      <c r="AM66" s="261"/>
      <c r="AN66" s="261"/>
      <c r="AO66" s="261"/>
      <c r="AP66" s="261"/>
    </row>
    <row r="68" spans="2:42">
      <c r="AK68" s="263"/>
    </row>
  </sheetData>
  <mergeCells count="12">
    <mergeCell ref="AM1:BA1"/>
    <mergeCell ref="B25:B32"/>
    <mergeCell ref="B15:B23"/>
    <mergeCell ref="B47:B56"/>
    <mergeCell ref="B3:B13"/>
    <mergeCell ref="AI1:AJ2"/>
    <mergeCell ref="AE1:AE2"/>
    <mergeCell ref="B58:B66"/>
    <mergeCell ref="B34:B45"/>
    <mergeCell ref="D1:W1"/>
    <mergeCell ref="AC1:AC2"/>
    <mergeCell ref="AD1:AD2"/>
  </mergeCells>
  <phoneticPr fontId="18" type="noConversion"/>
  <conditionalFormatting sqref="X47 X25:X26 X17:X19 X28 X58:X62 X3:X9">
    <cfRule type="cellIs" dxfId="446" priority="351" operator="greaterThan">
      <formula>$AK3</formula>
    </cfRule>
  </conditionalFormatting>
  <conditionalFormatting sqref="X15">
    <cfRule type="cellIs" dxfId="445" priority="350" operator="greaterThan">
      <formula>$AK15</formula>
    </cfRule>
  </conditionalFormatting>
  <conditionalFormatting sqref="X34:X37">
    <cfRule type="cellIs" dxfId="444" priority="348" operator="greaterThan">
      <formula>$AK34</formula>
    </cfRule>
  </conditionalFormatting>
  <conditionalFormatting sqref="X38">
    <cfRule type="cellIs" dxfId="443" priority="347" operator="greaterThan">
      <formula>$AK38</formula>
    </cfRule>
  </conditionalFormatting>
  <conditionalFormatting sqref="X52">
    <cfRule type="cellIs" dxfId="442" priority="343" operator="greaterThan">
      <formula>$AK52</formula>
    </cfRule>
  </conditionalFormatting>
  <conditionalFormatting sqref="X39">
    <cfRule type="cellIs" dxfId="441" priority="294" operator="greaterThan">
      <formula>$AK39</formula>
    </cfRule>
  </conditionalFormatting>
  <conditionalFormatting sqref="X16">
    <cfRule type="cellIs" dxfId="440" priority="261" operator="greaterThan">
      <formula>$AK16</formula>
    </cfRule>
  </conditionalFormatting>
  <conditionalFormatting sqref="AG35:AG36">
    <cfRule type="cellIs" dxfId="439" priority="243" operator="greaterThanOrEqual">
      <formula>10</formula>
    </cfRule>
  </conditionalFormatting>
  <conditionalFormatting sqref="AG8 AG5:AG6">
    <cfRule type="cellIs" dxfId="438" priority="240" operator="greaterThanOrEqual">
      <formula>10</formula>
    </cfRule>
  </conditionalFormatting>
  <conditionalFormatting sqref="AG60">
    <cfRule type="cellIs" dxfId="437" priority="85" operator="greaterThanOrEqual">
      <formula>10</formula>
    </cfRule>
  </conditionalFormatting>
  <conditionalFormatting sqref="X48">
    <cfRule type="cellIs" dxfId="436" priority="82" operator="greaterThan">
      <formula>$AK48</formula>
    </cfRule>
  </conditionalFormatting>
  <conditionalFormatting sqref="X49">
    <cfRule type="cellIs" dxfId="435" priority="71" operator="greaterThan">
      <formula>$AK49</formula>
    </cfRule>
  </conditionalFormatting>
  <conditionalFormatting sqref="X50">
    <cfRule type="cellIs" dxfId="434" priority="69" operator="greaterThan">
      <formula>$AK50</formula>
    </cfRule>
  </conditionalFormatting>
  <conditionalFormatting sqref="AG50">
    <cfRule type="cellIs" dxfId="433" priority="68" operator="greaterThanOrEqual">
      <formula>10</formula>
    </cfRule>
  </conditionalFormatting>
  <conditionalFormatting sqref="AG48">
    <cfRule type="cellIs" dxfId="432" priority="59" operator="greaterThanOrEqual">
      <formula>10</formula>
    </cfRule>
  </conditionalFormatting>
  <conditionalFormatting sqref="AG25">
    <cfRule type="cellIs" dxfId="431" priority="57" operator="greaterThanOrEqual">
      <formula>10</formula>
    </cfRule>
  </conditionalFormatting>
  <conditionalFormatting sqref="AG28">
    <cfRule type="cellIs" dxfId="430" priority="56" operator="greaterThanOrEqual">
      <formula>10</formula>
    </cfRule>
  </conditionalFormatting>
  <conditionalFormatting sqref="X41">
    <cfRule type="cellIs" dxfId="429" priority="55" operator="greaterThan">
      <formula>$AK41</formula>
    </cfRule>
  </conditionalFormatting>
  <conditionalFormatting sqref="AG41">
    <cfRule type="cellIs" dxfId="428" priority="54" operator="greaterThanOrEqual">
      <formula>10</formula>
    </cfRule>
  </conditionalFormatting>
  <conditionalFormatting sqref="X40">
    <cfRule type="cellIs" dxfId="427" priority="51" operator="greaterThan">
      <formula>$AK40</formula>
    </cfRule>
  </conditionalFormatting>
  <conditionalFormatting sqref="AG40">
    <cfRule type="cellIs" dxfId="426" priority="50" operator="greaterThanOrEqual">
      <formula>10</formula>
    </cfRule>
  </conditionalFormatting>
  <conditionalFormatting sqref="AG51">
    <cfRule type="cellIs" dxfId="425" priority="42" operator="greaterThanOrEqual">
      <formula>10</formula>
    </cfRule>
  </conditionalFormatting>
  <conditionalFormatting sqref="AG26">
    <cfRule type="cellIs" dxfId="424" priority="35" operator="greaterThanOrEqual">
      <formula>10</formula>
    </cfRule>
  </conditionalFormatting>
  <conditionalFormatting sqref="AG39">
    <cfRule type="cellIs" dxfId="423" priority="33" operator="greaterThanOrEqual">
      <formula>10</formula>
    </cfRule>
  </conditionalFormatting>
  <conditionalFormatting sqref="AG16">
    <cfRule type="cellIs" dxfId="422" priority="30" operator="greaterThanOrEqual">
      <formula>10</formula>
    </cfRule>
  </conditionalFormatting>
  <conditionalFormatting sqref="AG59">
    <cfRule type="cellIs" dxfId="421" priority="28" operator="greaterThanOrEqual">
      <formula>10</formula>
    </cfRule>
  </conditionalFormatting>
  <conditionalFormatting sqref="AG61:AG62">
    <cfRule type="cellIs" dxfId="420" priority="27" operator="greaterThanOrEqual">
      <formula>10</formula>
    </cfRule>
  </conditionalFormatting>
  <conditionalFormatting sqref="AG47">
    <cfRule type="cellIs" dxfId="419" priority="26" operator="greaterThanOrEqual">
      <formula>10</formula>
    </cfRule>
  </conditionalFormatting>
  <conditionalFormatting sqref="AG15">
    <cfRule type="cellIs" dxfId="418" priority="18" operator="greaterThanOrEqual">
      <formula>10</formula>
    </cfRule>
  </conditionalFormatting>
  <conditionalFormatting sqref="AG49">
    <cfRule type="cellIs" dxfId="417" priority="17" operator="greaterThanOrEqual">
      <formula>10</formula>
    </cfRule>
  </conditionalFormatting>
  <conditionalFormatting sqref="AG38">
    <cfRule type="cellIs" dxfId="416" priority="15" operator="greaterThanOrEqual">
      <formula>10</formula>
    </cfRule>
  </conditionalFormatting>
  <conditionalFormatting sqref="AG18">
    <cfRule type="cellIs" dxfId="415" priority="13" operator="greaterThanOrEqual">
      <formula>10</formula>
    </cfRule>
  </conditionalFormatting>
  <conditionalFormatting sqref="AG58">
    <cfRule type="cellIs" dxfId="414" priority="12" operator="greaterThanOrEqual">
      <formula>10</formula>
    </cfRule>
  </conditionalFormatting>
  <conditionalFormatting sqref="AG3">
    <cfRule type="cellIs" dxfId="413" priority="10" operator="greaterThanOrEqual">
      <formula>10</formula>
    </cfRule>
  </conditionalFormatting>
  <conditionalFormatting sqref="AG17">
    <cfRule type="cellIs" dxfId="412" priority="9" operator="greaterThanOrEqual">
      <formula>10</formula>
    </cfRule>
  </conditionalFormatting>
  <conditionalFormatting sqref="AG37">
    <cfRule type="cellIs" dxfId="411" priority="8" operator="greaterThanOrEqual">
      <formula>10</formula>
    </cfRule>
  </conditionalFormatting>
  <conditionalFormatting sqref="AG27">
    <cfRule type="cellIs" dxfId="410" priority="7" operator="greaterThanOrEqual">
      <formula>10</formula>
    </cfRule>
  </conditionalFormatting>
  <conditionalFormatting sqref="AG34">
    <cfRule type="cellIs" dxfId="409" priority="6" operator="greaterThanOrEqual">
      <formula>10</formula>
    </cfRule>
  </conditionalFormatting>
  <conditionalFormatting sqref="AG4">
    <cfRule type="cellIs" dxfId="408" priority="5" operator="greaterThanOrEqual">
      <formula>10</formula>
    </cfRule>
  </conditionalFormatting>
  <conditionalFormatting sqref="AG52">
    <cfRule type="cellIs" dxfId="407" priority="4" operator="greaterThanOrEqual">
      <formula>10</formula>
    </cfRule>
  </conditionalFormatting>
  <conditionalFormatting sqref="AG7">
    <cfRule type="cellIs" dxfId="406" priority="3" operator="greaterThanOrEqual">
      <formula>10</formula>
    </cfRule>
  </conditionalFormatting>
  <conditionalFormatting sqref="AG9">
    <cfRule type="cellIs" dxfId="405" priority="2" operator="greaterThanOrEqual">
      <formula>10</formula>
    </cfRule>
  </conditionalFormatting>
  <conditionalFormatting sqref="AG19">
    <cfRule type="cellIs" dxfId="404" priority="1" operator="greaterThanOrEqual">
      <formula>10</formula>
    </cfRule>
  </conditionalFormatting>
  <pageMargins left="0.75" right="0.75" top="1" bottom="1" header="0.5" footer="0.5"/>
  <pageSetup paperSize="9" scale="53" orientation="portrait" verticalDpi="30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2">
    <tabColor theme="6"/>
  </sheetPr>
  <dimension ref="A1:AF351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ColWidth="8.88671875" defaultRowHeight="13.2"/>
  <cols>
    <col min="1" max="1" width="2.6640625" customWidth="1"/>
    <col min="2" max="2" width="11.109375" style="27" customWidth="1"/>
    <col min="3" max="3" width="13.88671875" style="27" customWidth="1"/>
    <col min="4" max="7" width="3.6640625" style="27" customWidth="1"/>
    <col min="8" max="8" width="3.6640625" style="28" customWidth="1"/>
    <col min="9" max="10" width="3.6640625" style="27" customWidth="1"/>
    <col min="11" max="14" width="3.6640625" customWidth="1"/>
    <col min="15" max="15" width="10.33203125" bestFit="1" customWidth="1"/>
    <col min="16" max="16" width="3.21875" customWidth="1"/>
    <col min="17" max="17" width="17.5546875" bestFit="1" customWidth="1"/>
    <col min="18" max="18" width="10.6640625" bestFit="1" customWidth="1"/>
    <col min="19" max="19" width="12.5546875" bestFit="1" customWidth="1"/>
    <col min="20" max="20" width="14.5546875" bestFit="1" customWidth="1"/>
    <col min="21" max="21" width="2.6640625" customWidth="1"/>
    <col min="22" max="22" width="17.5546875" bestFit="1" customWidth="1"/>
    <col min="23" max="23" width="4.33203125" bestFit="1" customWidth="1"/>
    <col min="24" max="24" width="2.6640625" customWidth="1"/>
    <col min="25" max="25" width="16.6640625" customWidth="1"/>
    <col min="26" max="26" width="2.6640625" customWidth="1"/>
    <col min="27" max="27" width="9" bestFit="1" customWidth="1"/>
    <col min="28" max="28" width="2.6640625" customWidth="1"/>
    <col min="29" max="30" width="10.109375" bestFit="1" customWidth="1"/>
  </cols>
  <sheetData>
    <row r="1" spans="1:32">
      <c r="B1" s="687" t="s">
        <v>372</v>
      </c>
      <c r="C1" s="688"/>
      <c r="D1" s="413"/>
      <c r="E1" s="691" t="s">
        <v>145</v>
      </c>
      <c r="F1" s="692"/>
      <c r="G1" s="692"/>
      <c r="H1" s="692"/>
      <c r="I1" s="693"/>
      <c r="J1" s="691" t="s">
        <v>146</v>
      </c>
      <c r="K1" s="692"/>
      <c r="L1" s="692"/>
      <c r="M1" s="692"/>
      <c r="N1" s="693"/>
      <c r="O1" s="694" t="s">
        <v>49</v>
      </c>
      <c r="Q1" s="686" t="s">
        <v>95</v>
      </c>
      <c r="R1" s="684"/>
      <c r="S1" s="684"/>
      <c r="T1" s="685"/>
      <c r="V1" s="686" t="s">
        <v>99</v>
      </c>
      <c r="W1" s="684"/>
      <c r="X1" s="684"/>
      <c r="Y1" s="684"/>
      <c r="Z1" s="684"/>
      <c r="AA1" s="684"/>
      <c r="AB1" s="684"/>
      <c r="AC1" s="685"/>
    </row>
    <row r="2" spans="1:32">
      <c r="B2" s="689"/>
      <c r="C2" s="690"/>
      <c r="D2" s="413" t="s">
        <v>111</v>
      </c>
      <c r="E2" s="413" t="s">
        <v>108</v>
      </c>
      <c r="F2" s="413" t="s">
        <v>109</v>
      </c>
      <c r="G2" s="413" t="s">
        <v>110</v>
      </c>
      <c r="H2" s="413" t="s">
        <v>147</v>
      </c>
      <c r="I2" s="413" t="s">
        <v>148</v>
      </c>
      <c r="J2" s="413" t="s">
        <v>108</v>
      </c>
      <c r="K2" s="413" t="s">
        <v>109</v>
      </c>
      <c r="L2" s="413" t="s">
        <v>110</v>
      </c>
      <c r="M2" s="413" t="s">
        <v>147</v>
      </c>
      <c r="N2" s="413" t="s">
        <v>148</v>
      </c>
      <c r="O2" s="695"/>
      <c r="P2" s="508" t="s">
        <v>132</v>
      </c>
      <c r="Q2" s="78" t="s">
        <v>96</v>
      </c>
      <c r="R2" s="79" t="s">
        <v>97</v>
      </c>
      <c r="S2" s="81" t="s">
        <v>3</v>
      </c>
      <c r="T2" s="82" t="s">
        <v>52</v>
      </c>
      <c r="V2" s="78" t="s">
        <v>96</v>
      </c>
      <c r="W2" s="83"/>
      <c r="X2" s="83"/>
      <c r="Y2" s="79" t="s">
        <v>4</v>
      </c>
      <c r="Z2" s="83"/>
      <c r="AA2" s="79" t="s">
        <v>5</v>
      </c>
      <c r="AB2" s="83"/>
      <c r="AC2" s="80" t="s">
        <v>6</v>
      </c>
    </row>
    <row r="3" spans="1:32">
      <c r="A3" s="241" t="s">
        <v>366</v>
      </c>
      <c r="B3" s="205" t="s">
        <v>183</v>
      </c>
      <c r="C3" s="491"/>
      <c r="D3" s="204">
        <f t="shared" ref="D3:D8" si="0">SUM(E3:G3)+SUM(J3:L3)</f>
        <v>20</v>
      </c>
      <c r="E3" s="204">
        <f>COUNTIFS('2ND STATS'!67:67,"H",'2ND STATS'!69:69,"W")</f>
        <v>3</v>
      </c>
      <c r="F3" s="204">
        <f>COUNTIFS('2ND STATS'!67:67,"H",'2ND STATS'!69:69,"D")</f>
        <v>4</v>
      </c>
      <c r="G3" s="204">
        <f>COUNTIFS('2ND STATS'!67:67,"H",'2ND STATS'!69:69,"L")</f>
        <v>3</v>
      </c>
      <c r="H3" s="204">
        <f ca="1">SUMIF('2ND STATS'!67:68,"H",'2ND STATS'!68:68)</f>
        <v>42</v>
      </c>
      <c r="I3" s="204">
        <f t="shared" ref="I3:I8" ca="1" si="1">(8*SUM(E3:G3))-H3</f>
        <v>38</v>
      </c>
      <c r="J3" s="204">
        <f>COUNTIFS('2ND STATS'!67:67,"A",'2ND STATS'!69:69,"W")</f>
        <v>4</v>
      </c>
      <c r="K3" s="204">
        <f>COUNTIFS('2ND STATS'!67:67,"A",'2ND STATS'!69:69,"D")</f>
        <v>5</v>
      </c>
      <c r="L3" s="204">
        <f>COUNTIFS('2ND STATS'!67:67,"A",'2ND STATS'!69:69,"L")</f>
        <v>1</v>
      </c>
      <c r="M3" s="204">
        <f ca="1">SUMIF('2ND STATS'!67:68,"A",'2ND STATS'!68:68)</f>
        <v>45</v>
      </c>
      <c r="N3" s="204">
        <f t="shared" ref="N3:N8" ca="1" si="2">(8*SUM(J3:L3))-M3</f>
        <v>35</v>
      </c>
      <c r="O3" s="204">
        <f t="shared" ref="O3:O8" ca="1" si="3">(E3*2)+F3+H3+(J3*2)+K3+M3</f>
        <v>110</v>
      </c>
      <c r="P3" s="508">
        <f t="shared" ref="P3:P8" ca="1" si="4">((20-D3)*10)+O3</f>
        <v>110</v>
      </c>
      <c r="Q3" s="533" t="s">
        <v>135</v>
      </c>
      <c r="R3" s="84">
        <f ca="1">SUMIF('2ND STATS'!C:X,Q3,'2ND STATS'!X:X)</f>
        <v>28</v>
      </c>
      <c r="S3" s="88">
        <f t="shared" ref="S3:S40" ca="1" si="5">(R3/(T3*2))</f>
        <v>0.73684210526315785</v>
      </c>
      <c r="T3" s="89">
        <f ca="1">SUMIF('2ND STATS'!C:Y,Q3,'2ND STATS'!Y:Y)</f>
        <v>19</v>
      </c>
      <c r="V3" s="227" t="s">
        <v>190</v>
      </c>
      <c r="W3" s="477">
        <v>47</v>
      </c>
      <c r="X3" s="358"/>
      <c r="Y3" s="358" t="s">
        <v>296</v>
      </c>
      <c r="Z3" s="358"/>
      <c r="AA3" s="358" t="s">
        <v>243</v>
      </c>
      <c r="AB3" s="358"/>
      <c r="AC3" s="482">
        <v>45322</v>
      </c>
      <c r="AF3" s="2"/>
    </row>
    <row r="4" spans="1:32" ht="13.8" thickBot="1">
      <c r="A4" s="240" t="s">
        <v>373</v>
      </c>
      <c r="B4" s="460" t="s">
        <v>69</v>
      </c>
      <c r="C4" s="523"/>
      <c r="D4" s="548">
        <f t="shared" si="0"/>
        <v>20</v>
      </c>
      <c r="E4" s="548">
        <f>COUNTIFS('2ND STATS'!44:44,"H",'2ND STATS'!46:46,"W")</f>
        <v>6</v>
      </c>
      <c r="F4" s="548">
        <f>COUNTIFS('2ND STATS'!44:44,"H",'2ND STATS'!46:46,"D")</f>
        <v>3</v>
      </c>
      <c r="G4" s="548">
        <f>COUNTIFS('2ND STATS'!44:44,"H",'2ND STATS'!46:46,"L")</f>
        <v>1</v>
      </c>
      <c r="H4" s="548">
        <f ca="1">SUMIF('2ND STATS'!44:45,"H",'2ND STATS'!45:45)</f>
        <v>46</v>
      </c>
      <c r="I4" s="548">
        <f t="shared" ca="1" si="1"/>
        <v>34</v>
      </c>
      <c r="J4" s="548">
        <f>COUNTIFS('2ND STATS'!44:44,"A",'2ND STATS'!46:46,"W")</f>
        <v>2</v>
      </c>
      <c r="K4" s="548">
        <f>COUNTIFS('2ND STATS'!44:44,"A",'2ND STATS'!46:46,"D")</f>
        <v>4</v>
      </c>
      <c r="L4" s="548">
        <f>COUNTIFS('2ND STATS'!44:44,"A",'2ND STATS'!46:46,"L")</f>
        <v>4</v>
      </c>
      <c r="M4" s="548">
        <f ca="1">SUMIF('2ND STATS'!44:45,"A",'2ND STATS'!45:45)</f>
        <v>33</v>
      </c>
      <c r="N4" s="548">
        <f t="shared" ca="1" si="2"/>
        <v>47</v>
      </c>
      <c r="O4" s="548">
        <f t="shared" ca="1" si="3"/>
        <v>102</v>
      </c>
      <c r="P4" s="508">
        <f t="shared" ca="1" si="4"/>
        <v>102</v>
      </c>
      <c r="Q4" s="85" t="s">
        <v>190</v>
      </c>
      <c r="R4" s="86">
        <f ca="1">SUMIF('2ND STATS'!C:X,Q4,'2ND STATS'!X:X)</f>
        <v>27</v>
      </c>
      <c r="S4" s="90">
        <f t="shared" ca="1" si="5"/>
        <v>0.67500000000000004</v>
      </c>
      <c r="T4" s="91">
        <f ca="1">SUMIF('2ND STATS'!C:Y,Q4,'2ND STATS'!Y:Y)</f>
        <v>20</v>
      </c>
      <c r="V4" s="227" t="s">
        <v>348</v>
      </c>
      <c r="W4" s="603">
        <v>47</v>
      </c>
      <c r="X4" s="604"/>
      <c r="Y4" s="604" t="s">
        <v>291</v>
      </c>
      <c r="Z4" s="604"/>
      <c r="AA4" s="604" t="s">
        <v>248</v>
      </c>
      <c r="AB4" s="604"/>
      <c r="AC4" s="479">
        <v>45322</v>
      </c>
      <c r="AF4" s="2"/>
    </row>
    <row r="5" spans="1:32">
      <c r="B5" s="202" t="s">
        <v>55</v>
      </c>
      <c r="C5" s="524"/>
      <c r="D5" s="203">
        <f t="shared" si="0"/>
        <v>20</v>
      </c>
      <c r="E5" s="203">
        <f>COUNTIFS('2ND STATS'!20:20,"H",'2ND STATS'!22:22,"W")</f>
        <v>5</v>
      </c>
      <c r="F5" s="203">
        <f>COUNTIFS('2ND STATS'!20:20,"H",'2ND STATS'!22:22,"D")</f>
        <v>3</v>
      </c>
      <c r="G5" s="203">
        <f>COUNTIFS('2ND STATS'!20:20,"H",'2ND STATS'!22:22,"L")</f>
        <v>2</v>
      </c>
      <c r="H5" s="203">
        <f ca="1">SUMIF('2ND STATS'!20:21,"H",'2ND STATS'!21:21)</f>
        <v>48</v>
      </c>
      <c r="I5" s="203">
        <f t="shared" ca="1" si="1"/>
        <v>32</v>
      </c>
      <c r="J5" s="203">
        <f>COUNTIFS('2ND STATS'!20:20,"A",'2ND STATS'!22:22,"W")</f>
        <v>1</v>
      </c>
      <c r="K5" s="203">
        <f>COUNTIFS('2ND STATS'!20:20,"A",'2ND STATS'!22:22,"D")</f>
        <v>4</v>
      </c>
      <c r="L5" s="203">
        <f>COUNTIFS('2ND STATS'!20:20,"A",'2ND STATS'!22:22,"L")</f>
        <v>5</v>
      </c>
      <c r="M5" s="203">
        <f ca="1">SUMIF('2ND STATS'!20:21,"A",'2ND STATS'!21:21)</f>
        <v>34</v>
      </c>
      <c r="N5" s="203">
        <f t="shared" ca="1" si="2"/>
        <v>46</v>
      </c>
      <c r="O5" s="203">
        <f t="shared" ca="1" si="3"/>
        <v>101</v>
      </c>
      <c r="P5" s="508">
        <f t="shared" ca="1" si="4"/>
        <v>101</v>
      </c>
      <c r="Q5" s="107" t="s">
        <v>27</v>
      </c>
      <c r="R5" s="86">
        <f ca="1">SUMIF('2ND STATS'!C:X,Q5,'2ND STATS'!X:X)</f>
        <v>25</v>
      </c>
      <c r="S5" s="90">
        <f t="shared" ca="1" si="5"/>
        <v>0.69444444444444442</v>
      </c>
      <c r="T5" s="91">
        <f ca="1">SUMIF('2ND STATS'!C:Y,Q5,'2ND STATS'!Y:Y)</f>
        <v>18</v>
      </c>
      <c r="V5" s="227" t="s">
        <v>190</v>
      </c>
      <c r="W5" s="603">
        <v>38</v>
      </c>
      <c r="X5" s="604"/>
      <c r="Y5" s="604" t="s">
        <v>317</v>
      </c>
      <c r="Z5" s="604"/>
      <c r="AA5" s="604" t="s">
        <v>245</v>
      </c>
      <c r="AB5" s="604"/>
      <c r="AC5" s="479">
        <v>45301</v>
      </c>
      <c r="AF5" s="2"/>
    </row>
    <row r="6" spans="1:32" ht="13.8" thickBot="1">
      <c r="B6" s="460" t="s">
        <v>87</v>
      </c>
      <c r="C6" s="523"/>
      <c r="D6" s="204">
        <f t="shared" si="0"/>
        <v>20</v>
      </c>
      <c r="E6" s="204">
        <f>COUNTIFS('2ND STATS'!32:32,"H",'2ND STATS'!34:34,"W")</f>
        <v>3</v>
      </c>
      <c r="F6" s="204">
        <f>COUNTIFS('2ND STATS'!32:32,"H",'2ND STATS'!34:34,"D")</f>
        <v>5</v>
      </c>
      <c r="G6" s="204">
        <f>COUNTIFS('2ND STATS'!32:32,"H",'2ND STATS'!34:34,"L")</f>
        <v>2</v>
      </c>
      <c r="H6" s="204">
        <f ca="1">SUMIF('2ND STATS'!32:33,"H",'2ND STATS'!33:33)</f>
        <v>42</v>
      </c>
      <c r="I6" s="204">
        <f t="shared" ca="1" si="1"/>
        <v>38</v>
      </c>
      <c r="J6" s="204">
        <f>COUNTIFS('2ND STATS'!32:32,"A",'2ND STATS'!34:34,"W")</f>
        <v>4</v>
      </c>
      <c r="K6" s="204">
        <f>COUNTIFS('2ND STATS'!32:32,"A",'2ND STATS'!34:34,"D")</f>
        <v>2</v>
      </c>
      <c r="L6" s="204">
        <f>COUNTIFS('2ND STATS'!32:32,"A",'2ND STATS'!34:34,"L")</f>
        <v>4</v>
      </c>
      <c r="M6" s="204">
        <f ca="1">SUMIF('2ND STATS'!32:33,"A",'2ND STATS'!33:33)</f>
        <v>36</v>
      </c>
      <c r="N6" s="204">
        <f t="shared" ca="1" si="2"/>
        <v>44</v>
      </c>
      <c r="O6" s="204">
        <f t="shared" ca="1" si="3"/>
        <v>99</v>
      </c>
      <c r="P6" s="508">
        <f t="shared" ca="1" si="4"/>
        <v>99</v>
      </c>
      <c r="Q6" s="107" t="s">
        <v>217</v>
      </c>
      <c r="R6" s="86">
        <f ca="1">SUMIF('2ND STATS'!C:X,Q6,'2ND STATS'!X:X)</f>
        <v>24</v>
      </c>
      <c r="S6" s="90">
        <f t="shared" ca="1" si="5"/>
        <v>0.6</v>
      </c>
      <c r="T6" s="91">
        <f ca="1">SUMIF('2ND STATS'!C:Y,Q6,'2ND STATS'!Y:Y)</f>
        <v>20</v>
      </c>
      <c r="V6" s="227" t="s">
        <v>190</v>
      </c>
      <c r="W6" s="603">
        <v>35</v>
      </c>
      <c r="X6" s="604"/>
      <c r="Y6" s="604" t="s">
        <v>293</v>
      </c>
      <c r="Z6" s="604"/>
      <c r="AA6" s="604" t="s">
        <v>245</v>
      </c>
      <c r="AB6" s="604"/>
      <c r="AC6" s="479">
        <v>45315</v>
      </c>
      <c r="AF6" s="2"/>
    </row>
    <row r="7" spans="1:32">
      <c r="A7" s="240" t="s">
        <v>368</v>
      </c>
      <c r="B7" s="547" t="s">
        <v>172</v>
      </c>
      <c r="C7" s="628"/>
      <c r="D7" s="549">
        <f t="shared" si="0"/>
        <v>20</v>
      </c>
      <c r="E7" s="549">
        <f>COUNTIFS('2ND STATS'!9:9,"H",'2ND STATS'!11:11,"W")</f>
        <v>5</v>
      </c>
      <c r="F7" s="549">
        <f>COUNTIFS('2ND STATS'!9:9,"H",'2ND STATS'!11:11,"D")</f>
        <v>3</v>
      </c>
      <c r="G7" s="549">
        <f>COUNTIFS('2ND STATS'!9:9,"H",'2ND STATS'!11:11,"L")</f>
        <v>2</v>
      </c>
      <c r="H7" s="549">
        <f ca="1">SUMIF('2ND STATS'!9:10,"H",'2ND STATS'!10:10)</f>
        <v>46</v>
      </c>
      <c r="I7" s="549">
        <f t="shared" ca="1" si="1"/>
        <v>34</v>
      </c>
      <c r="J7" s="549">
        <f>COUNTIFS('2ND STATS'!9:9,"A",'2ND STATS'!11:11,"W")</f>
        <v>2</v>
      </c>
      <c r="K7" s="549">
        <f>COUNTIFS('2ND STATS'!9:9,"A",'2ND STATS'!11:11,"D")</f>
        <v>2</v>
      </c>
      <c r="L7" s="549">
        <f>COUNTIFS('2ND STATS'!9:9,"A",'2ND STATS'!11:11,"L")</f>
        <v>6</v>
      </c>
      <c r="M7" s="549">
        <f ca="1">SUMIF('2ND STATS'!9:10,"A",'2ND STATS'!10:10)</f>
        <v>33</v>
      </c>
      <c r="N7" s="549">
        <f t="shared" ca="1" si="2"/>
        <v>47</v>
      </c>
      <c r="O7" s="549">
        <f t="shared" ca="1" si="3"/>
        <v>98</v>
      </c>
      <c r="P7" s="508">
        <f t="shared" ca="1" si="4"/>
        <v>98</v>
      </c>
      <c r="Q7" s="107" t="s">
        <v>21</v>
      </c>
      <c r="R7" s="86">
        <f ca="1">SUMIF('2ND STATS'!C:X,Q7,'2ND STATS'!X:X)</f>
        <v>23</v>
      </c>
      <c r="S7" s="90">
        <f t="shared" ca="1" si="5"/>
        <v>0.67647058823529416</v>
      </c>
      <c r="T7" s="91">
        <f ca="1">SUMIF('2ND STATS'!C:Y,Q7,'2ND STATS'!Y:Y)</f>
        <v>17</v>
      </c>
      <c r="V7" s="227" t="s">
        <v>182</v>
      </c>
      <c r="W7" s="603">
        <v>34</v>
      </c>
      <c r="X7" s="604"/>
      <c r="Y7" s="604" t="s">
        <v>334</v>
      </c>
      <c r="Z7" s="604"/>
      <c r="AA7" s="604" t="s">
        <v>248</v>
      </c>
      <c r="AB7" s="604"/>
      <c r="AC7" s="479">
        <v>45308</v>
      </c>
      <c r="AF7" s="2"/>
    </row>
    <row r="8" spans="1:32">
      <c r="A8" s="240" t="s">
        <v>368</v>
      </c>
      <c r="B8" s="529" t="s">
        <v>220</v>
      </c>
      <c r="C8" s="530"/>
      <c r="D8" s="525">
        <f t="shared" si="0"/>
        <v>20</v>
      </c>
      <c r="E8" s="525">
        <f>COUNTIFS('2ND STATS'!56:56,"H",'2ND STATS'!58:58,"W")</f>
        <v>3</v>
      </c>
      <c r="F8" s="525">
        <f>COUNTIFS('2ND STATS'!56:56,"H",'2ND STATS'!58:58,"D")</f>
        <v>3</v>
      </c>
      <c r="G8" s="525">
        <f>COUNTIFS('2ND STATS'!56:56,"H",'2ND STATS'!58:58,"L")</f>
        <v>4</v>
      </c>
      <c r="H8" s="525">
        <f ca="1">SUMIF('2ND STATS'!56:57,"H",'2ND STATS'!57:57)</f>
        <v>43</v>
      </c>
      <c r="I8" s="525">
        <f t="shared" ca="1" si="1"/>
        <v>37</v>
      </c>
      <c r="J8" s="525">
        <f>COUNTIFS('2ND STATS'!56:56,"A",'2ND STATS'!58:58,"W")</f>
        <v>1</v>
      </c>
      <c r="K8" s="525">
        <f>COUNTIFS('2ND STATS'!56:56,"A",'2ND STATS'!58:58,"D")</f>
        <v>4</v>
      </c>
      <c r="L8" s="525">
        <f>COUNTIFS('2ND STATS'!56:56,"A",'2ND STATS'!58:58,"L")</f>
        <v>5</v>
      </c>
      <c r="M8" s="525">
        <f ca="1">SUMIF('2ND STATS'!56:57,"A",'2ND STATS'!57:57)</f>
        <v>32</v>
      </c>
      <c r="N8" s="525">
        <f t="shared" ca="1" si="2"/>
        <v>48</v>
      </c>
      <c r="O8" s="525">
        <f t="shared" ca="1" si="3"/>
        <v>90</v>
      </c>
      <c r="P8" s="508">
        <f t="shared" ca="1" si="4"/>
        <v>90</v>
      </c>
      <c r="Q8" s="227" t="s">
        <v>214</v>
      </c>
      <c r="R8" s="86">
        <f ca="1">SUMIF('2ND STATS'!C:X,Q8,'2ND STATS'!X:X)</f>
        <v>23</v>
      </c>
      <c r="S8" s="90">
        <f t="shared" ca="1" si="5"/>
        <v>0.57499999999999996</v>
      </c>
      <c r="T8" s="91">
        <f ca="1">SUMIF('2ND STATS'!C:Y,Q8,'2ND STATS'!Y:Y)</f>
        <v>20</v>
      </c>
      <c r="V8" s="227" t="s">
        <v>27</v>
      </c>
      <c r="W8" s="603">
        <v>33</v>
      </c>
      <c r="X8" s="604"/>
      <c r="Y8" s="604" t="s">
        <v>317</v>
      </c>
      <c r="Z8" s="604"/>
      <c r="AA8" s="604" t="s">
        <v>243</v>
      </c>
      <c r="AB8" s="604"/>
      <c r="AC8" s="479">
        <v>45316</v>
      </c>
      <c r="AF8" s="2"/>
    </row>
    <row r="9" spans="1:32">
      <c r="Q9" s="107" t="s">
        <v>198</v>
      </c>
      <c r="R9" s="86">
        <f ca="1">SUMIF('2ND STATS'!C:X,Q9,'2ND STATS'!X:X)</f>
        <v>21</v>
      </c>
      <c r="S9" s="90">
        <f t="shared" ca="1" si="5"/>
        <v>0.61764705882352944</v>
      </c>
      <c r="T9" s="91">
        <f ca="1">SUMIF('2ND STATS'!C:Y,Q9,'2ND STATS'!Y:Y)</f>
        <v>17</v>
      </c>
      <c r="V9" s="227" t="s">
        <v>190</v>
      </c>
      <c r="W9" s="603">
        <v>33</v>
      </c>
      <c r="X9" s="604"/>
      <c r="Y9" s="604" t="s">
        <v>336</v>
      </c>
      <c r="Z9" s="604"/>
      <c r="AA9" s="604" t="s">
        <v>245</v>
      </c>
      <c r="AB9" s="604"/>
      <c r="AC9" s="479">
        <v>45351</v>
      </c>
      <c r="AF9" s="2"/>
    </row>
    <row r="10" spans="1:32">
      <c r="B10" s="683" t="s">
        <v>98</v>
      </c>
      <c r="C10" s="684"/>
      <c r="D10" s="684"/>
      <c r="E10" s="684"/>
      <c r="F10" s="684"/>
      <c r="G10" s="684"/>
      <c r="H10" s="684"/>
      <c r="I10" s="684"/>
      <c r="J10" s="684"/>
      <c r="K10" s="684"/>
      <c r="L10" s="684"/>
      <c r="M10" s="684"/>
      <c r="N10" s="684"/>
      <c r="O10" s="685"/>
      <c r="Q10" s="85" t="s">
        <v>238</v>
      </c>
      <c r="R10" s="86">
        <f ca="1">SUMIF('2ND STATS'!C:X,Q10,'2ND STATS'!X:X)</f>
        <v>20</v>
      </c>
      <c r="S10" s="90">
        <f t="shared" ca="1" si="5"/>
        <v>0.5</v>
      </c>
      <c r="T10" s="91">
        <f ca="1">SUMIF('2ND STATS'!C:Y,Q10,'2ND STATS'!Y:Y)</f>
        <v>20</v>
      </c>
      <c r="V10" s="227" t="s">
        <v>175</v>
      </c>
      <c r="W10" s="603">
        <v>32</v>
      </c>
      <c r="X10" s="604"/>
      <c r="Y10" s="604" t="s">
        <v>272</v>
      </c>
      <c r="Z10" s="604"/>
      <c r="AA10" s="604" t="s">
        <v>243</v>
      </c>
      <c r="AB10" s="604"/>
      <c r="AC10" s="479">
        <v>45250</v>
      </c>
      <c r="AF10" s="2"/>
    </row>
    <row r="11" spans="1:32">
      <c r="B11" s="232"/>
      <c r="C11" s="426" t="s">
        <v>0</v>
      </c>
      <c r="D11" s="233"/>
      <c r="E11" s="234"/>
      <c r="F11" s="234"/>
      <c r="G11" s="234"/>
      <c r="H11" s="234"/>
      <c r="I11" s="234"/>
      <c r="J11" s="235" t="s">
        <v>1</v>
      </c>
      <c r="K11" s="234"/>
      <c r="L11" s="234"/>
      <c r="M11" s="234"/>
      <c r="N11" s="234"/>
      <c r="O11" s="427"/>
      <c r="Q11" s="92" t="s">
        <v>144</v>
      </c>
      <c r="R11" s="86">
        <f ca="1">SUMIF('2ND STATS'!C:X,Q11,'2ND STATS'!X:X)</f>
        <v>20</v>
      </c>
      <c r="S11" s="90">
        <f t="shared" ca="1" si="5"/>
        <v>0.5</v>
      </c>
      <c r="T11" s="91">
        <f ca="1">SUMIF('2ND STATS'!C:Y,Q11,'2ND STATS'!Y:Y)</f>
        <v>20</v>
      </c>
      <c r="V11" s="227" t="s">
        <v>135</v>
      </c>
      <c r="W11" s="603">
        <v>32</v>
      </c>
      <c r="X11" s="604"/>
      <c r="Y11" s="604" t="s">
        <v>347</v>
      </c>
      <c r="Z11" s="604"/>
      <c r="AA11" s="604" t="s">
        <v>243</v>
      </c>
      <c r="AB11" s="604"/>
      <c r="AC11" s="479">
        <v>45322</v>
      </c>
      <c r="AF11" s="2"/>
    </row>
    <row r="12" spans="1:32">
      <c r="B12" s="103" t="s">
        <v>219</v>
      </c>
      <c r="C12" s="96"/>
      <c r="D12" s="96"/>
      <c r="E12" s="104"/>
      <c r="F12" s="104"/>
      <c r="G12" s="104"/>
      <c r="H12" s="105"/>
      <c r="I12" s="104"/>
      <c r="J12" s="104"/>
      <c r="K12" s="104"/>
      <c r="L12" s="104"/>
      <c r="M12" s="104"/>
      <c r="N12" s="104"/>
      <c r="O12" s="106"/>
      <c r="Q12" s="227" t="s">
        <v>81</v>
      </c>
      <c r="R12" s="86">
        <f ca="1">SUMIF('2ND STATS'!C:X,Q12,'2ND STATS'!X:X)</f>
        <v>19</v>
      </c>
      <c r="S12" s="90">
        <f t="shared" ca="1" si="5"/>
        <v>0.52777777777777779</v>
      </c>
      <c r="T12" s="91">
        <f ca="1">SUMIF('2ND STATS'!C:Y,Q12,'2ND STATS'!Y:Y)</f>
        <v>18</v>
      </c>
      <c r="V12" s="227" t="s">
        <v>238</v>
      </c>
      <c r="W12" s="603">
        <v>31</v>
      </c>
      <c r="X12" s="604"/>
      <c r="Y12" s="604" t="s">
        <v>335</v>
      </c>
      <c r="Z12" s="604"/>
      <c r="AA12" s="604" t="s">
        <v>248</v>
      </c>
      <c r="AB12" s="604"/>
      <c r="AC12" s="479">
        <v>45308</v>
      </c>
      <c r="AF12" s="2"/>
    </row>
    <row r="13" spans="1:32">
      <c r="B13" s="206"/>
      <c r="C13" s="104" t="s">
        <v>55</v>
      </c>
      <c r="D13" s="104"/>
      <c r="E13" s="104"/>
      <c r="F13" s="109">
        <f>SUM(F14:F17)</f>
        <v>7</v>
      </c>
      <c r="G13" s="109" t="s">
        <v>62</v>
      </c>
      <c r="H13" s="109">
        <f>SUM(H14:H17)</f>
        <v>1</v>
      </c>
      <c r="I13" s="110" t="s">
        <v>172</v>
      </c>
      <c r="J13" s="104"/>
      <c r="K13" s="104"/>
      <c r="L13" s="104"/>
      <c r="M13" s="104"/>
      <c r="N13" s="104"/>
      <c r="O13" s="394">
        <v>45189</v>
      </c>
      <c r="Q13" s="92" t="s">
        <v>142</v>
      </c>
      <c r="R13" s="86">
        <f ca="1">SUMIF('2ND STATS'!C:X,Q13,'2ND STATS'!X:X)</f>
        <v>18</v>
      </c>
      <c r="S13" s="90">
        <f t="shared" ca="1" si="5"/>
        <v>0.52941176470588236</v>
      </c>
      <c r="T13" s="91">
        <f ca="1">SUMIF('2ND STATS'!C:Y,Q13,'2ND STATS'!Y:Y)</f>
        <v>17</v>
      </c>
      <c r="V13" s="227" t="s">
        <v>72</v>
      </c>
      <c r="W13" s="603">
        <v>31</v>
      </c>
      <c r="X13" s="604"/>
      <c r="Y13" s="604" t="s">
        <v>352</v>
      </c>
      <c r="Z13" s="604"/>
      <c r="AA13" s="604" t="s">
        <v>243</v>
      </c>
      <c r="AB13" s="604"/>
      <c r="AC13" s="479">
        <v>45350</v>
      </c>
      <c r="AF13" s="2"/>
    </row>
    <row r="14" spans="1:32">
      <c r="B14" s="107"/>
      <c r="C14" s="207" t="s">
        <v>21</v>
      </c>
      <c r="D14" s="428"/>
      <c r="E14" s="199"/>
      <c r="F14" s="97">
        <v>2</v>
      </c>
      <c r="G14" s="98"/>
      <c r="H14" s="97">
        <v>0</v>
      </c>
      <c r="I14" s="365" t="s">
        <v>198</v>
      </c>
      <c r="J14" s="429"/>
      <c r="K14" s="429"/>
      <c r="L14" s="429"/>
      <c r="M14" s="429"/>
      <c r="N14" s="210"/>
      <c r="O14" s="108"/>
      <c r="Q14" s="85" t="s">
        <v>174</v>
      </c>
      <c r="R14" s="86">
        <f ca="1">SUMIF('2ND STATS'!C:X,Q14,'2ND STATS'!X:X)</f>
        <v>18</v>
      </c>
      <c r="S14" s="90">
        <f t="shared" ca="1" si="5"/>
        <v>0.5</v>
      </c>
      <c r="T14" s="91">
        <f ca="1">SUMIF('2ND STATS'!C:Y,Q14,'2ND STATS'!Y:Y)</f>
        <v>18</v>
      </c>
      <c r="V14" s="227" t="s">
        <v>174</v>
      </c>
      <c r="W14" s="603">
        <v>29</v>
      </c>
      <c r="X14" s="604"/>
      <c r="Y14" s="604" t="s">
        <v>291</v>
      </c>
      <c r="Z14" s="604"/>
      <c r="AA14" s="604" t="s">
        <v>248</v>
      </c>
      <c r="AB14" s="604"/>
      <c r="AC14" s="479">
        <v>45218</v>
      </c>
      <c r="AF14" s="2"/>
    </row>
    <row r="15" spans="1:32">
      <c r="B15" s="107"/>
      <c r="C15" s="208" t="s">
        <v>19</v>
      </c>
      <c r="D15" s="430"/>
      <c r="E15" s="200"/>
      <c r="F15" s="99">
        <v>2</v>
      </c>
      <c r="G15" s="100"/>
      <c r="H15" s="99">
        <v>0</v>
      </c>
      <c r="I15" s="366" t="s">
        <v>171</v>
      </c>
      <c r="J15" s="431"/>
      <c r="K15" s="431"/>
      <c r="L15" s="431"/>
      <c r="M15" s="431"/>
      <c r="N15" s="211"/>
      <c r="O15" s="108"/>
      <c r="Q15" s="227" t="s">
        <v>171</v>
      </c>
      <c r="R15" s="86">
        <f ca="1">SUMIF('2ND STATS'!C:X,Q15,'2ND STATS'!X:X)</f>
        <v>18</v>
      </c>
      <c r="S15" s="90">
        <f t="shared" ca="1" si="5"/>
        <v>0.47368421052631576</v>
      </c>
      <c r="T15" s="91">
        <f ca="1">SUMIF('2ND STATS'!C:Y,Q15,'2ND STATS'!Y:Y)</f>
        <v>19</v>
      </c>
      <c r="V15" s="227" t="s">
        <v>135</v>
      </c>
      <c r="W15" s="603">
        <v>29</v>
      </c>
      <c r="X15" s="604"/>
      <c r="Y15" s="604" t="s">
        <v>357</v>
      </c>
      <c r="Z15" s="604"/>
      <c r="AA15" s="604" t="s">
        <v>243</v>
      </c>
      <c r="AB15" s="604"/>
      <c r="AC15" s="479">
        <v>45344</v>
      </c>
      <c r="AF15" s="2"/>
    </row>
    <row r="16" spans="1:32">
      <c r="B16" s="107"/>
      <c r="C16" s="208" t="s">
        <v>38</v>
      </c>
      <c r="D16" s="430"/>
      <c r="E16" s="200"/>
      <c r="F16" s="99">
        <v>1</v>
      </c>
      <c r="G16" s="100"/>
      <c r="H16" s="99">
        <v>1</v>
      </c>
      <c r="I16" s="366" t="s">
        <v>137</v>
      </c>
      <c r="J16" s="431"/>
      <c r="K16" s="431"/>
      <c r="L16" s="431"/>
      <c r="M16" s="431"/>
      <c r="N16" s="211"/>
      <c r="O16" s="108"/>
      <c r="Q16" s="85" t="s">
        <v>137</v>
      </c>
      <c r="R16" s="86">
        <f ca="1">SUMIF('2ND STATS'!C:X,Q16,'2ND STATS'!X:X)</f>
        <v>18</v>
      </c>
      <c r="S16" s="90">
        <f t="shared" ca="1" si="5"/>
        <v>0.45</v>
      </c>
      <c r="T16" s="91">
        <f ca="1">SUMIF('2ND STATS'!C:Y,Q16,'2ND STATS'!Y:Y)</f>
        <v>20</v>
      </c>
      <c r="V16" s="227" t="s">
        <v>135</v>
      </c>
      <c r="W16" s="603">
        <v>28</v>
      </c>
      <c r="X16" s="604"/>
      <c r="Y16" s="604" t="s">
        <v>336</v>
      </c>
      <c r="Z16" s="604"/>
      <c r="AA16" s="604" t="s">
        <v>248</v>
      </c>
      <c r="AB16" s="604"/>
      <c r="AC16" s="479">
        <v>45308</v>
      </c>
      <c r="AF16" s="2"/>
    </row>
    <row r="17" spans="2:32">
      <c r="B17" s="107"/>
      <c r="C17" s="209" t="s">
        <v>230</v>
      </c>
      <c r="D17" s="432"/>
      <c r="E17" s="201"/>
      <c r="F17" s="101">
        <v>2</v>
      </c>
      <c r="G17" s="102"/>
      <c r="H17" s="101">
        <v>0</v>
      </c>
      <c r="I17" s="367" t="s">
        <v>144</v>
      </c>
      <c r="J17" s="433"/>
      <c r="K17" s="433"/>
      <c r="L17" s="433"/>
      <c r="M17" s="433"/>
      <c r="N17" s="212"/>
      <c r="O17" s="108"/>
      <c r="Q17" s="227" t="s">
        <v>230</v>
      </c>
      <c r="R17" s="86">
        <f ca="1">SUMIF('2ND STATS'!C:X,Q17,'2ND STATS'!X:X)</f>
        <v>17</v>
      </c>
      <c r="S17" s="90">
        <f t="shared" ca="1" si="5"/>
        <v>0.65384615384615385</v>
      </c>
      <c r="T17" s="91">
        <f ca="1">SUMIF('2ND STATS'!C:Y,Q17,'2ND STATS'!Y:Y)</f>
        <v>13</v>
      </c>
      <c r="V17" s="227" t="s">
        <v>142</v>
      </c>
      <c r="W17" s="603">
        <v>28</v>
      </c>
      <c r="X17" s="604"/>
      <c r="Y17" s="604" t="s">
        <v>363</v>
      </c>
      <c r="Z17" s="604"/>
      <c r="AA17" s="604" t="s">
        <v>245</v>
      </c>
      <c r="AB17" s="604"/>
      <c r="AC17" s="479">
        <v>45351</v>
      </c>
      <c r="AF17" s="2"/>
    </row>
    <row r="18" spans="2:32">
      <c r="B18" s="206"/>
      <c r="C18" s="104" t="s">
        <v>69</v>
      </c>
      <c r="D18" s="104"/>
      <c r="E18" s="104"/>
      <c r="F18" s="109">
        <f>SUM(F19:F22)</f>
        <v>6</v>
      </c>
      <c r="G18" s="109" t="s">
        <v>62</v>
      </c>
      <c r="H18" s="109">
        <f>SUM(H19:H22)</f>
        <v>2</v>
      </c>
      <c r="I18" s="110" t="s">
        <v>87</v>
      </c>
      <c r="J18" s="104"/>
      <c r="K18" s="104"/>
      <c r="L18" s="104"/>
      <c r="M18" s="104"/>
      <c r="N18" s="104"/>
      <c r="O18" s="394">
        <v>45189</v>
      </c>
      <c r="Q18" s="107" t="s">
        <v>20</v>
      </c>
      <c r="R18" s="86">
        <f ca="1">SUMIF('2ND STATS'!C:X,Q18,'2ND STATS'!X:X)</f>
        <v>17</v>
      </c>
      <c r="S18" s="90">
        <f t="shared" ca="1" si="5"/>
        <v>0.5</v>
      </c>
      <c r="T18" s="91">
        <f ca="1">SUMIF('2ND STATS'!C:Y,Q18,'2ND STATS'!Y:Y)</f>
        <v>17</v>
      </c>
      <c r="V18" s="227" t="s">
        <v>198</v>
      </c>
      <c r="W18" s="603">
        <v>28</v>
      </c>
      <c r="X18" s="604"/>
      <c r="Y18" s="604" t="s">
        <v>317</v>
      </c>
      <c r="Z18" s="604"/>
      <c r="AA18" s="604" t="s">
        <v>243</v>
      </c>
      <c r="AB18" s="604"/>
      <c r="AC18" s="479">
        <v>45259</v>
      </c>
      <c r="AF18" s="2"/>
    </row>
    <row r="19" spans="2:32">
      <c r="B19" s="107"/>
      <c r="C19" s="207" t="s">
        <v>27</v>
      </c>
      <c r="D19" s="428"/>
      <c r="E19" s="199"/>
      <c r="F19" s="97">
        <v>2</v>
      </c>
      <c r="G19" s="98"/>
      <c r="H19" s="97">
        <v>0</v>
      </c>
      <c r="I19" s="365" t="s">
        <v>182</v>
      </c>
      <c r="J19" s="429"/>
      <c r="K19" s="429"/>
      <c r="L19" s="429"/>
      <c r="M19" s="429"/>
      <c r="N19" s="210"/>
      <c r="O19" s="108"/>
      <c r="Q19" s="227" t="s">
        <v>226</v>
      </c>
      <c r="R19" s="86">
        <f ca="1">SUMIF('2ND STATS'!C:X,Q19,'2ND STATS'!X:X)</f>
        <v>17</v>
      </c>
      <c r="S19" s="90">
        <f t="shared" ca="1" si="5"/>
        <v>0.47222222222222221</v>
      </c>
      <c r="T19" s="91">
        <f ca="1">SUMIF('2ND STATS'!C:Y,Q19,'2ND STATS'!Y:Y)</f>
        <v>18</v>
      </c>
      <c r="V19" s="227" t="s">
        <v>190</v>
      </c>
      <c r="W19" s="603" t="s">
        <v>91</v>
      </c>
      <c r="X19" s="604"/>
      <c r="Y19" s="604" t="s">
        <v>306</v>
      </c>
      <c r="Z19" s="604"/>
      <c r="AA19" s="604" t="s">
        <v>248</v>
      </c>
      <c r="AB19" s="604"/>
      <c r="AC19" s="479">
        <v>45251</v>
      </c>
      <c r="AF19" s="2"/>
    </row>
    <row r="20" spans="2:32">
      <c r="B20" s="107"/>
      <c r="C20" s="208" t="s">
        <v>217</v>
      </c>
      <c r="D20" s="430"/>
      <c r="E20" s="200"/>
      <c r="F20" s="99">
        <v>2</v>
      </c>
      <c r="G20" s="100"/>
      <c r="H20" s="99">
        <v>0</v>
      </c>
      <c r="I20" s="366" t="s">
        <v>238</v>
      </c>
      <c r="J20" s="431"/>
      <c r="K20" s="431"/>
      <c r="L20" s="431"/>
      <c r="M20" s="431"/>
      <c r="N20" s="211"/>
      <c r="O20" s="108"/>
      <c r="Q20" s="227" t="s">
        <v>182</v>
      </c>
      <c r="R20" s="86">
        <f ca="1">SUMIF('2ND STATS'!C:X,Q20,'2ND STATS'!X:X)</f>
        <v>17</v>
      </c>
      <c r="S20" s="90">
        <f t="shared" ca="1" si="5"/>
        <v>0.47222222222222221</v>
      </c>
      <c r="T20" s="91">
        <f ca="1">SUMIF('2ND STATS'!C:Y,Q20,'2ND STATS'!Y:Y)</f>
        <v>18</v>
      </c>
      <c r="V20" s="227" t="s">
        <v>142</v>
      </c>
      <c r="W20" s="603" t="s">
        <v>91</v>
      </c>
      <c r="X20" s="604"/>
      <c r="Y20" s="604" t="s">
        <v>273</v>
      </c>
      <c r="Z20" s="604"/>
      <c r="AA20" s="604" t="s">
        <v>248</v>
      </c>
      <c r="AB20" s="604"/>
      <c r="AC20" s="479">
        <v>45210</v>
      </c>
      <c r="AF20" s="2"/>
    </row>
    <row r="21" spans="2:32">
      <c r="B21" s="107"/>
      <c r="C21" s="208" t="s">
        <v>175</v>
      </c>
      <c r="D21" s="430"/>
      <c r="E21" s="200"/>
      <c r="F21" s="99">
        <v>1</v>
      </c>
      <c r="G21" s="100"/>
      <c r="H21" s="99">
        <v>1</v>
      </c>
      <c r="I21" s="366" t="s">
        <v>142</v>
      </c>
      <c r="J21" s="431"/>
      <c r="K21" s="431"/>
      <c r="L21" s="431"/>
      <c r="M21" s="431"/>
      <c r="N21" s="211"/>
      <c r="O21" s="108"/>
      <c r="Q21" s="227" t="s">
        <v>175</v>
      </c>
      <c r="R21" s="86">
        <f ca="1">SUMIF('2ND STATS'!C:X,Q21,'2ND STATS'!X:X)</f>
        <v>16</v>
      </c>
      <c r="S21" s="90">
        <f t="shared" ca="1" si="5"/>
        <v>0.5</v>
      </c>
      <c r="T21" s="91">
        <f ca="1">SUMIF('2ND STATS'!C:Y,Q21,'2ND STATS'!Y:Y)</f>
        <v>16</v>
      </c>
      <c r="V21" s="227" t="s">
        <v>217</v>
      </c>
      <c r="W21" s="603" t="s">
        <v>295</v>
      </c>
      <c r="X21" s="604"/>
      <c r="Y21" s="604" t="s">
        <v>374</v>
      </c>
      <c r="Z21" s="604"/>
      <c r="AA21" s="604" t="s">
        <v>248</v>
      </c>
      <c r="AB21" s="604"/>
      <c r="AC21" s="479">
        <v>45372</v>
      </c>
      <c r="AF21" s="2"/>
    </row>
    <row r="22" spans="2:32">
      <c r="B22" s="107"/>
      <c r="C22" s="209" t="s">
        <v>72</v>
      </c>
      <c r="D22" s="432"/>
      <c r="E22" s="201"/>
      <c r="F22" s="101">
        <v>1</v>
      </c>
      <c r="G22" s="102"/>
      <c r="H22" s="101">
        <v>1</v>
      </c>
      <c r="I22" s="367" t="s">
        <v>81</v>
      </c>
      <c r="J22" s="433"/>
      <c r="K22" s="433"/>
      <c r="L22" s="433"/>
      <c r="M22" s="433"/>
      <c r="N22" s="212"/>
      <c r="O22" s="108"/>
      <c r="Q22" s="92" t="s">
        <v>215</v>
      </c>
      <c r="R22" s="86">
        <f ca="1">SUMIF('2ND STATS'!C:X,Q22,'2ND STATS'!X:X)</f>
        <v>16</v>
      </c>
      <c r="S22" s="90">
        <f t="shared" ca="1" si="5"/>
        <v>0.42105263157894735</v>
      </c>
      <c r="T22" s="91">
        <f ca="1">SUMIF('2ND STATS'!C:Y,Q22,'2ND STATS'!Y:Y)</f>
        <v>19</v>
      </c>
      <c r="V22" s="227" t="s">
        <v>171</v>
      </c>
      <c r="W22" s="603">
        <v>25</v>
      </c>
      <c r="X22" s="604"/>
      <c r="Y22" s="604" t="s">
        <v>271</v>
      </c>
      <c r="Z22" s="604"/>
      <c r="AA22" s="604" t="s">
        <v>245</v>
      </c>
      <c r="AB22" s="604"/>
      <c r="AC22" s="479">
        <v>45210</v>
      </c>
      <c r="AF22" s="2"/>
    </row>
    <row r="23" spans="2:32">
      <c r="B23" s="107"/>
      <c r="C23" s="104"/>
      <c r="D23" s="104"/>
      <c r="E23" s="104"/>
      <c r="F23" s="104"/>
      <c r="G23" s="104"/>
      <c r="H23" s="105"/>
      <c r="I23" s="104"/>
      <c r="J23" s="104"/>
      <c r="K23" s="104"/>
      <c r="L23" s="104"/>
      <c r="M23" s="104"/>
      <c r="N23" s="104"/>
      <c r="O23" s="108"/>
      <c r="Q23" s="107" t="s">
        <v>26</v>
      </c>
      <c r="R23" s="86">
        <f ca="1">SUMIF('2ND STATS'!C:X,Q23,'2ND STATS'!X:X)</f>
        <v>14</v>
      </c>
      <c r="S23" s="90">
        <f t="shared" ca="1" si="5"/>
        <v>0.3888888888888889</v>
      </c>
      <c r="T23" s="91">
        <f ca="1">SUMIF('2ND STATS'!C:Y,Q23,'2ND STATS'!Y:Y)</f>
        <v>18</v>
      </c>
      <c r="V23" s="227" t="s">
        <v>238</v>
      </c>
      <c r="W23" s="603">
        <v>25</v>
      </c>
      <c r="X23" s="604"/>
      <c r="Y23" s="604" t="s">
        <v>324</v>
      </c>
      <c r="Z23" s="604"/>
      <c r="AA23" s="604" t="s">
        <v>243</v>
      </c>
      <c r="AB23" s="604"/>
      <c r="AC23" s="479">
        <v>45267</v>
      </c>
      <c r="AF23" s="2"/>
    </row>
    <row r="24" spans="2:32">
      <c r="B24" s="103" t="s">
        <v>254</v>
      </c>
      <c r="C24" s="96"/>
      <c r="D24" s="96"/>
      <c r="E24" s="104"/>
      <c r="F24" s="104"/>
      <c r="G24" s="104"/>
      <c r="H24" s="105"/>
      <c r="I24" s="104"/>
      <c r="J24" s="104"/>
      <c r="K24" s="104"/>
      <c r="L24" s="104"/>
      <c r="M24" s="104"/>
      <c r="N24" s="104"/>
      <c r="O24" s="106"/>
      <c r="Q24" s="93" t="s">
        <v>134</v>
      </c>
      <c r="R24" s="86">
        <f ca="1">SUMIF('2ND STATS'!C:X,Q24,'2ND STATS'!X:X)</f>
        <v>12</v>
      </c>
      <c r="S24" s="90">
        <f t="shared" ca="1" si="5"/>
        <v>0.31578947368421051</v>
      </c>
      <c r="T24" s="91">
        <f ca="1">SUMIF('2ND STATS'!C:Y,Q24,'2ND STATS'!Y:Y)</f>
        <v>19</v>
      </c>
      <c r="V24" s="227" t="s">
        <v>238</v>
      </c>
      <c r="W24" s="603" t="s">
        <v>295</v>
      </c>
      <c r="X24" s="604"/>
      <c r="Y24" s="604" t="s">
        <v>296</v>
      </c>
      <c r="Z24" s="604"/>
      <c r="AA24" s="604" t="s">
        <v>248</v>
      </c>
      <c r="AB24" s="604"/>
      <c r="AC24" s="479">
        <v>45238</v>
      </c>
      <c r="AF24" s="2"/>
    </row>
    <row r="25" spans="2:32">
      <c r="B25" s="206"/>
      <c r="C25" s="104" t="s">
        <v>172</v>
      </c>
      <c r="D25" s="104"/>
      <c r="E25" s="104"/>
      <c r="F25" s="109">
        <f>SUM(F26:F29)</f>
        <v>7</v>
      </c>
      <c r="G25" s="109" t="s">
        <v>62</v>
      </c>
      <c r="H25" s="109">
        <f>SUM(H26:H29)</f>
        <v>1</v>
      </c>
      <c r="I25" s="110" t="s">
        <v>69</v>
      </c>
      <c r="J25" s="104"/>
      <c r="K25" s="104"/>
      <c r="L25" s="104"/>
      <c r="M25" s="104"/>
      <c r="N25" s="104"/>
      <c r="O25" s="394">
        <v>45196</v>
      </c>
      <c r="Q25" s="227" t="s">
        <v>72</v>
      </c>
      <c r="R25" s="86">
        <f ca="1">SUMIF('2ND STATS'!C:X,Q25,'2ND STATS'!X:X)</f>
        <v>11</v>
      </c>
      <c r="S25" s="90">
        <f t="shared" ca="1" si="5"/>
        <v>0.36666666666666664</v>
      </c>
      <c r="T25" s="91">
        <f ca="1">SUMIF('2ND STATS'!C:Y,Q25,'2ND STATS'!Y:Y)</f>
        <v>15</v>
      </c>
      <c r="V25" s="227" t="s">
        <v>135</v>
      </c>
      <c r="W25" s="603" t="s">
        <v>295</v>
      </c>
      <c r="X25" s="604"/>
      <c r="Y25" s="604" t="s">
        <v>331</v>
      </c>
      <c r="Z25" s="604"/>
      <c r="AA25" s="604" t="s">
        <v>245</v>
      </c>
      <c r="AB25" s="604"/>
      <c r="AC25" s="479">
        <v>45301</v>
      </c>
      <c r="AF25" s="2"/>
    </row>
    <row r="26" spans="2:32">
      <c r="B26" s="107"/>
      <c r="C26" s="207" t="s">
        <v>171</v>
      </c>
      <c r="D26" s="428"/>
      <c r="E26" s="199"/>
      <c r="F26" s="97">
        <v>2</v>
      </c>
      <c r="G26" s="98"/>
      <c r="H26" s="97">
        <v>0</v>
      </c>
      <c r="I26" s="365" t="s">
        <v>72</v>
      </c>
      <c r="J26" s="429"/>
      <c r="K26" s="429"/>
      <c r="L26" s="429"/>
      <c r="M26" s="429"/>
      <c r="N26" s="210"/>
      <c r="O26" s="108"/>
      <c r="Q26" s="227" t="s">
        <v>196</v>
      </c>
      <c r="R26" s="86">
        <f ca="1">SUMIF('2ND STATS'!C:X,Q26,'2ND STATS'!X:X)</f>
        <v>8</v>
      </c>
      <c r="S26" s="90">
        <f t="shared" ca="1" si="5"/>
        <v>0.33333333333333331</v>
      </c>
      <c r="T26" s="91">
        <f ca="1">SUMIF('2ND STATS'!C:Y,Q26,'2ND STATS'!Y:Y)</f>
        <v>12</v>
      </c>
      <c r="V26" s="227" t="s">
        <v>174</v>
      </c>
      <c r="W26" s="603">
        <v>24</v>
      </c>
      <c r="X26" s="604"/>
      <c r="Y26" s="604" t="s">
        <v>325</v>
      </c>
      <c r="Z26" s="604"/>
      <c r="AA26" s="604" t="s">
        <v>243</v>
      </c>
      <c r="AB26" s="604"/>
      <c r="AC26" s="479">
        <v>45267</v>
      </c>
      <c r="AF26" s="2"/>
    </row>
    <row r="27" spans="2:32">
      <c r="B27" s="107"/>
      <c r="C27" s="208" t="s">
        <v>137</v>
      </c>
      <c r="D27" s="430"/>
      <c r="E27" s="200"/>
      <c r="F27" s="99">
        <v>1</v>
      </c>
      <c r="G27" s="100"/>
      <c r="H27" s="99">
        <v>1</v>
      </c>
      <c r="I27" s="366" t="s">
        <v>217</v>
      </c>
      <c r="J27" s="431"/>
      <c r="K27" s="431"/>
      <c r="L27" s="431"/>
      <c r="M27" s="431"/>
      <c r="N27" s="211"/>
      <c r="O27" s="108"/>
      <c r="Q27" s="107" t="s">
        <v>19</v>
      </c>
      <c r="R27" s="86">
        <f ca="1">SUMIF('2ND STATS'!C:X,Q27,'2ND STATS'!X:X)</f>
        <v>8</v>
      </c>
      <c r="S27" s="90">
        <f t="shared" ca="1" si="5"/>
        <v>0.30769230769230771</v>
      </c>
      <c r="T27" s="91">
        <f ca="1">SUMIF('2ND STATS'!C:Y,Q27,'2ND STATS'!Y:Y)</f>
        <v>13</v>
      </c>
      <c r="V27" s="227" t="s">
        <v>275</v>
      </c>
      <c r="W27" s="603">
        <v>23</v>
      </c>
      <c r="X27" s="604"/>
      <c r="Y27" s="604" t="s">
        <v>352</v>
      </c>
      <c r="Z27" s="604"/>
      <c r="AA27" s="604" t="s">
        <v>245</v>
      </c>
      <c r="AB27" s="604"/>
      <c r="AC27" s="479">
        <v>45329</v>
      </c>
      <c r="AF27" s="2"/>
    </row>
    <row r="28" spans="2:32">
      <c r="B28" s="107"/>
      <c r="C28" s="208" t="s">
        <v>144</v>
      </c>
      <c r="D28" s="430"/>
      <c r="E28" s="200"/>
      <c r="F28" s="99">
        <v>2</v>
      </c>
      <c r="G28" s="100"/>
      <c r="H28" s="99">
        <v>0</v>
      </c>
      <c r="I28" s="366" t="s">
        <v>175</v>
      </c>
      <c r="J28" s="431"/>
      <c r="K28" s="431"/>
      <c r="L28" s="431"/>
      <c r="M28" s="431"/>
      <c r="N28" s="211"/>
      <c r="O28" s="108"/>
      <c r="Q28" s="107" t="s">
        <v>224</v>
      </c>
      <c r="R28" s="86">
        <f ca="1">SUMIF('2ND STATS'!C:X,Q28,'2ND STATS'!X:X)</f>
        <v>5</v>
      </c>
      <c r="S28" s="90">
        <f t="shared" ca="1" si="5"/>
        <v>0.5</v>
      </c>
      <c r="T28" s="91">
        <f ca="1">SUMIF('2ND STATS'!C:Y,Q28,'2ND STATS'!Y:Y)</f>
        <v>5</v>
      </c>
      <c r="V28" s="227" t="s">
        <v>26</v>
      </c>
      <c r="W28" s="603">
        <v>23</v>
      </c>
      <c r="X28" s="604"/>
      <c r="Y28" s="604" t="s">
        <v>330</v>
      </c>
      <c r="Z28" s="604"/>
      <c r="AA28" s="604" t="s">
        <v>248</v>
      </c>
      <c r="AB28" s="604"/>
      <c r="AC28" s="479">
        <v>45301</v>
      </c>
      <c r="AF28" s="2"/>
    </row>
    <row r="29" spans="2:32">
      <c r="B29" s="107"/>
      <c r="C29" s="209" t="s">
        <v>198</v>
      </c>
      <c r="D29" s="432"/>
      <c r="E29" s="201"/>
      <c r="F29" s="101">
        <v>2</v>
      </c>
      <c r="G29" s="102"/>
      <c r="H29" s="101">
        <v>0</v>
      </c>
      <c r="I29" s="367" t="s">
        <v>27</v>
      </c>
      <c r="J29" s="433"/>
      <c r="K29" s="433"/>
      <c r="L29" s="433"/>
      <c r="M29" s="433"/>
      <c r="N29" s="212"/>
      <c r="O29" s="108"/>
      <c r="Q29" s="107" t="s">
        <v>38</v>
      </c>
      <c r="R29" s="86">
        <f ca="1">SUMIF('2ND STATS'!C:X,Q29,'2ND STATS'!X:X)</f>
        <v>3</v>
      </c>
      <c r="S29" s="90">
        <f t="shared" ca="1" si="5"/>
        <v>0.75</v>
      </c>
      <c r="T29" s="91">
        <f ca="1">SUMIF('2ND STATS'!C:Y,Q29,'2ND STATS'!Y:Y)</f>
        <v>2</v>
      </c>
      <c r="V29" s="227" t="s">
        <v>26</v>
      </c>
      <c r="W29" s="603">
        <v>23</v>
      </c>
      <c r="X29" s="604"/>
      <c r="Y29" s="604" t="s">
        <v>296</v>
      </c>
      <c r="Z29" s="604"/>
      <c r="AA29" s="604" t="s">
        <v>248</v>
      </c>
      <c r="AB29" s="604"/>
      <c r="AC29" s="479">
        <v>45267</v>
      </c>
      <c r="AF29" s="2"/>
    </row>
    <row r="30" spans="2:32">
      <c r="B30" s="206"/>
      <c r="C30" s="104" t="s">
        <v>87</v>
      </c>
      <c r="D30" s="104"/>
      <c r="E30" s="104"/>
      <c r="F30" s="109">
        <f>SUM(F31:F34)</f>
        <v>2</v>
      </c>
      <c r="G30" s="109" t="s">
        <v>62</v>
      </c>
      <c r="H30" s="109">
        <f>SUM(H31:H34)</f>
        <v>6</v>
      </c>
      <c r="I30" s="110" t="s">
        <v>183</v>
      </c>
      <c r="J30" s="104"/>
      <c r="K30" s="104"/>
      <c r="L30" s="104"/>
      <c r="M30" s="104"/>
      <c r="N30" s="104"/>
      <c r="O30" s="394">
        <v>45196</v>
      </c>
      <c r="Q30" s="107" t="s">
        <v>353</v>
      </c>
      <c r="R30" s="86">
        <f ca="1">SUMIF('2ND STATS'!C:X,Q30,'2ND STATS'!X:X)</f>
        <v>3</v>
      </c>
      <c r="S30" s="90">
        <f t="shared" ca="1" si="5"/>
        <v>0.3</v>
      </c>
      <c r="T30" s="91">
        <f ca="1">SUMIF('2ND STATS'!C:Y,Q30,'2ND STATS'!Y:Y)</f>
        <v>5</v>
      </c>
      <c r="V30" s="227" t="s">
        <v>198</v>
      </c>
      <c r="W30" s="603">
        <v>22</v>
      </c>
      <c r="X30" s="604"/>
      <c r="Y30" s="604" t="s">
        <v>317</v>
      </c>
      <c r="Z30" s="604"/>
      <c r="AA30" s="604" t="s">
        <v>243</v>
      </c>
      <c r="AB30" s="604"/>
      <c r="AC30" s="479">
        <v>45259</v>
      </c>
    </row>
    <row r="31" spans="2:32">
      <c r="B31" s="107"/>
      <c r="C31" s="207" t="s">
        <v>238</v>
      </c>
      <c r="D31" s="428"/>
      <c r="E31" s="199"/>
      <c r="F31" s="97">
        <v>1</v>
      </c>
      <c r="G31" s="98"/>
      <c r="H31" s="97">
        <v>1</v>
      </c>
      <c r="I31" s="365" t="s">
        <v>226</v>
      </c>
      <c r="J31" s="429"/>
      <c r="K31" s="429"/>
      <c r="L31" s="429"/>
      <c r="M31" s="429"/>
      <c r="N31" s="210"/>
      <c r="O31" s="108"/>
      <c r="Q31" s="107" t="s">
        <v>308</v>
      </c>
      <c r="R31" s="86">
        <f ca="1">SUMIF('2ND STATS'!C:X,Q31,'2ND STATS'!X:X)</f>
        <v>3</v>
      </c>
      <c r="S31" s="90">
        <f t="shared" ca="1" si="5"/>
        <v>0.3</v>
      </c>
      <c r="T31" s="91">
        <f ca="1">SUMIF('2ND STATS'!C:Y,Q31,'2ND STATS'!Y:Y)</f>
        <v>5</v>
      </c>
      <c r="V31" s="227" t="s">
        <v>137</v>
      </c>
      <c r="W31" s="603" t="s">
        <v>227</v>
      </c>
      <c r="X31" s="604"/>
      <c r="Y31" s="604" t="s">
        <v>272</v>
      </c>
      <c r="Z31" s="604"/>
      <c r="AA31" s="604" t="s">
        <v>245</v>
      </c>
      <c r="AB31" s="604"/>
      <c r="AC31" s="479">
        <v>45210</v>
      </c>
    </row>
    <row r="32" spans="2:32">
      <c r="B32" s="107"/>
      <c r="C32" s="208" t="s">
        <v>209</v>
      </c>
      <c r="D32" s="430"/>
      <c r="E32" s="200"/>
      <c r="F32" s="99">
        <v>0</v>
      </c>
      <c r="G32" s="100"/>
      <c r="H32" s="99">
        <v>2</v>
      </c>
      <c r="I32" s="366" t="s">
        <v>134</v>
      </c>
      <c r="J32" s="431"/>
      <c r="K32" s="431"/>
      <c r="L32" s="431"/>
      <c r="M32" s="431"/>
      <c r="N32" s="211"/>
      <c r="O32" s="108"/>
      <c r="Q32" s="227" t="s">
        <v>274</v>
      </c>
      <c r="R32" s="86">
        <f ca="1">SUMIF('2ND STATS'!C:X,Q32,'2ND STATS'!X:X)</f>
        <v>2</v>
      </c>
      <c r="S32" s="90">
        <f t="shared" ca="1" si="5"/>
        <v>0.5</v>
      </c>
      <c r="T32" s="91">
        <f ca="1">SUMIF('2ND STATS'!C:Y,Q32,'2ND STATS'!Y:Y)</f>
        <v>2</v>
      </c>
      <c r="V32" s="227"/>
      <c r="W32" s="603"/>
      <c r="X32" s="604"/>
      <c r="Y32" s="604"/>
      <c r="Z32" s="604"/>
      <c r="AA32" s="604"/>
      <c r="AB32" s="604"/>
      <c r="AC32" s="479"/>
    </row>
    <row r="33" spans="2:29">
      <c r="B33" s="107"/>
      <c r="C33" s="208" t="s">
        <v>192</v>
      </c>
      <c r="D33" s="430"/>
      <c r="E33" s="200"/>
      <c r="F33" s="99">
        <v>1</v>
      </c>
      <c r="G33" s="100"/>
      <c r="H33" s="99">
        <v>1</v>
      </c>
      <c r="I33" s="366" t="s">
        <v>36</v>
      </c>
      <c r="J33" s="431"/>
      <c r="K33" s="431"/>
      <c r="L33" s="431"/>
      <c r="M33" s="431"/>
      <c r="N33" s="211"/>
      <c r="O33" s="108"/>
      <c r="Q33" s="227" t="s">
        <v>36</v>
      </c>
      <c r="R33" s="86">
        <f ca="1">SUMIF('2ND STATS'!C:X,Q33,'2ND STATS'!X:X)</f>
        <v>2</v>
      </c>
      <c r="S33" s="90">
        <f t="shared" ca="1" si="5"/>
        <v>0.33333333333333331</v>
      </c>
      <c r="T33" s="91">
        <f ca="1">SUMIF('2ND STATS'!C:Y,Q33,'2ND STATS'!Y:Y)</f>
        <v>3</v>
      </c>
      <c r="V33" s="227"/>
      <c r="W33" s="603"/>
      <c r="X33" s="604"/>
      <c r="Y33" s="604"/>
      <c r="Z33" s="604"/>
      <c r="AA33" s="604"/>
      <c r="AB33" s="604"/>
      <c r="AC33" s="479"/>
    </row>
    <row r="34" spans="2:29">
      <c r="B34" s="107"/>
      <c r="C34" s="209" t="s">
        <v>182</v>
      </c>
      <c r="D34" s="432"/>
      <c r="E34" s="201"/>
      <c r="F34" s="101">
        <v>0</v>
      </c>
      <c r="G34" s="102"/>
      <c r="H34" s="101">
        <v>2</v>
      </c>
      <c r="I34" s="367" t="s">
        <v>190</v>
      </c>
      <c r="J34" s="433"/>
      <c r="K34" s="433"/>
      <c r="L34" s="433"/>
      <c r="M34" s="433"/>
      <c r="N34" s="212"/>
      <c r="O34" s="108"/>
      <c r="Q34" s="107" t="s">
        <v>67</v>
      </c>
      <c r="R34" s="86">
        <f ca="1">SUMIF('2ND STATS'!C:X,Q34,'2ND STATS'!X:X)</f>
        <v>2</v>
      </c>
      <c r="S34" s="90">
        <f t="shared" ca="1" si="5"/>
        <v>0.1111111111111111</v>
      </c>
      <c r="T34" s="91">
        <f ca="1">SUMIF('2ND STATS'!C:Y,Q34,'2ND STATS'!Y:Y)</f>
        <v>9</v>
      </c>
      <c r="V34" s="227"/>
      <c r="W34" s="603"/>
      <c r="X34" s="604"/>
      <c r="Y34" s="604"/>
      <c r="Z34" s="604"/>
      <c r="AA34" s="604"/>
      <c r="AB34" s="604"/>
      <c r="AC34" s="479"/>
    </row>
    <row r="35" spans="2:29">
      <c r="B35" s="206"/>
      <c r="C35" s="104" t="s">
        <v>220</v>
      </c>
      <c r="D35" s="104"/>
      <c r="E35" s="104"/>
      <c r="F35" s="109">
        <f>SUM(F36:F39)</f>
        <v>4</v>
      </c>
      <c r="G35" s="109" t="s">
        <v>62</v>
      </c>
      <c r="H35" s="109">
        <f>SUM(H36:H39)</f>
        <v>4</v>
      </c>
      <c r="I35" s="110" t="s">
        <v>55</v>
      </c>
      <c r="J35" s="104"/>
      <c r="K35" s="104"/>
      <c r="L35" s="104"/>
      <c r="M35" s="104"/>
      <c r="N35" s="104"/>
      <c r="O35" s="394">
        <v>45196</v>
      </c>
      <c r="Q35" s="227" t="s">
        <v>341</v>
      </c>
      <c r="R35" s="86">
        <f ca="1">SUMIF('2ND STATS'!C:X,Q35,'2ND STATS'!X:X)</f>
        <v>1</v>
      </c>
      <c r="S35" s="90">
        <f t="shared" ca="1" si="5"/>
        <v>0.5</v>
      </c>
      <c r="T35" s="91">
        <f ca="1">SUMIF('2ND STATS'!C:Y,Q35,'2ND STATS'!Y:Y)</f>
        <v>1</v>
      </c>
      <c r="V35" s="227"/>
      <c r="W35" s="603"/>
      <c r="X35" s="604"/>
      <c r="Y35" s="604"/>
      <c r="Z35" s="604"/>
      <c r="AA35" s="604"/>
      <c r="AB35" s="604"/>
      <c r="AC35" s="479"/>
    </row>
    <row r="36" spans="2:29">
      <c r="B36" s="107"/>
      <c r="C36" s="207" t="s">
        <v>224</v>
      </c>
      <c r="D36" s="428"/>
      <c r="E36" s="199"/>
      <c r="F36" s="97">
        <v>1</v>
      </c>
      <c r="G36" s="98"/>
      <c r="H36" s="97">
        <v>1</v>
      </c>
      <c r="I36" s="365" t="s">
        <v>26</v>
      </c>
      <c r="J36" s="429"/>
      <c r="K36" s="429"/>
      <c r="L36" s="429"/>
      <c r="M36" s="429"/>
      <c r="N36" s="210"/>
      <c r="O36" s="108"/>
      <c r="Q36" s="227" t="s">
        <v>360</v>
      </c>
      <c r="R36" s="86">
        <f ca="1">SUMIF('2ND STATS'!C:X,Q36,'2ND STATS'!X:X)</f>
        <v>1</v>
      </c>
      <c r="S36" s="90">
        <f t="shared" ca="1" si="5"/>
        <v>0.5</v>
      </c>
      <c r="T36" s="91">
        <f ca="1">SUMIF('2ND STATS'!C:Y,Q36,'2ND STATS'!Y:Y)</f>
        <v>1</v>
      </c>
      <c r="V36" s="227"/>
      <c r="W36" s="603"/>
      <c r="X36" s="604"/>
      <c r="Y36" s="604"/>
      <c r="Z36" s="604"/>
      <c r="AA36" s="604"/>
      <c r="AB36" s="604"/>
      <c r="AC36" s="479"/>
    </row>
    <row r="37" spans="2:29">
      <c r="B37" s="107"/>
      <c r="C37" s="208" t="s">
        <v>214</v>
      </c>
      <c r="D37" s="430"/>
      <c r="E37" s="200"/>
      <c r="F37" s="99">
        <v>1</v>
      </c>
      <c r="G37" s="100"/>
      <c r="H37" s="99">
        <v>1</v>
      </c>
      <c r="I37" s="366" t="s">
        <v>20</v>
      </c>
      <c r="J37" s="431"/>
      <c r="K37" s="431"/>
      <c r="L37" s="431"/>
      <c r="M37" s="431"/>
      <c r="N37" s="211"/>
      <c r="O37" s="108"/>
      <c r="Q37" s="227" t="s">
        <v>192</v>
      </c>
      <c r="R37" s="86">
        <f ca="1">SUMIF('2ND STATS'!C:X,Q37,'2ND STATS'!X:X)</f>
        <v>1</v>
      </c>
      <c r="S37" s="90">
        <f t="shared" ca="1" si="5"/>
        <v>0.5</v>
      </c>
      <c r="T37" s="91">
        <f ca="1">SUMIF('2ND STATS'!C:Y,Q37,'2ND STATS'!Y:Y)</f>
        <v>1</v>
      </c>
      <c r="V37" s="227"/>
      <c r="W37" s="603"/>
      <c r="X37" s="604"/>
      <c r="Y37" s="604"/>
      <c r="Z37" s="604"/>
      <c r="AA37" s="604"/>
      <c r="AB37" s="604"/>
      <c r="AC37" s="479"/>
    </row>
    <row r="38" spans="2:29">
      <c r="B38" s="107"/>
      <c r="C38" s="208" t="s">
        <v>215</v>
      </c>
      <c r="D38" s="430"/>
      <c r="E38" s="200"/>
      <c r="F38" s="99">
        <v>1</v>
      </c>
      <c r="G38" s="100"/>
      <c r="H38" s="99">
        <v>1</v>
      </c>
      <c r="I38" s="366" t="s">
        <v>230</v>
      </c>
      <c r="J38" s="431"/>
      <c r="K38" s="431"/>
      <c r="L38" s="431"/>
      <c r="M38" s="431"/>
      <c r="N38" s="211"/>
      <c r="O38" s="108"/>
      <c r="Q38" s="107" t="s">
        <v>275</v>
      </c>
      <c r="R38" s="86">
        <f ca="1">SUMIF('2ND STATS'!C:X,Q38,'2ND STATS'!X:X)</f>
        <v>1</v>
      </c>
      <c r="S38" s="90">
        <f t="shared" ca="1" si="5"/>
        <v>0.5</v>
      </c>
      <c r="T38" s="91">
        <f ca="1">SUMIF('2ND STATS'!C:Y,Q38,'2ND STATS'!Y:Y)</f>
        <v>1</v>
      </c>
      <c r="V38" s="227"/>
      <c r="W38" s="603"/>
      <c r="X38" s="604"/>
      <c r="Y38" s="604"/>
      <c r="Z38" s="604"/>
      <c r="AA38" s="604"/>
      <c r="AB38" s="604"/>
      <c r="AC38" s="479"/>
    </row>
    <row r="39" spans="2:29">
      <c r="B39" s="107"/>
      <c r="C39" s="209" t="s">
        <v>174</v>
      </c>
      <c r="D39" s="432"/>
      <c r="E39" s="201"/>
      <c r="F39" s="101">
        <v>1</v>
      </c>
      <c r="G39" s="102"/>
      <c r="H39" s="101">
        <v>1</v>
      </c>
      <c r="I39" s="367" t="s">
        <v>19</v>
      </c>
      <c r="J39" s="433"/>
      <c r="K39" s="433"/>
      <c r="L39" s="433"/>
      <c r="M39" s="433"/>
      <c r="N39" s="212"/>
      <c r="O39" s="108"/>
      <c r="Q39" s="227" t="s">
        <v>177</v>
      </c>
      <c r="R39" s="86">
        <f ca="1">SUMIF('2ND STATS'!C:X,Q39,'2ND STATS'!X:X)</f>
        <v>1</v>
      </c>
      <c r="S39" s="90">
        <f t="shared" ca="1" si="5"/>
        <v>0.16666666666666666</v>
      </c>
      <c r="T39" s="91">
        <f ca="1">SUMIF('2ND STATS'!C:Y,Q39,'2ND STATS'!Y:Y)</f>
        <v>3</v>
      </c>
      <c r="V39" s="227"/>
      <c r="W39" s="603"/>
      <c r="X39" s="604"/>
      <c r="Y39" s="604"/>
      <c r="Z39" s="604"/>
      <c r="AA39" s="604"/>
      <c r="AB39" s="604"/>
      <c r="AC39" s="479"/>
    </row>
    <row r="40" spans="2:29">
      <c r="B40" s="107"/>
      <c r="C40" s="104"/>
      <c r="D40" s="104"/>
      <c r="E40" s="104"/>
      <c r="F40" s="104"/>
      <c r="G40" s="104"/>
      <c r="H40" s="105"/>
      <c r="I40" s="104"/>
      <c r="J40" s="104"/>
      <c r="K40" s="104"/>
      <c r="L40" s="104"/>
      <c r="M40" s="104"/>
      <c r="N40" s="104"/>
      <c r="O40" s="108"/>
      <c r="Q40" s="111" t="s">
        <v>209</v>
      </c>
      <c r="R40" s="87">
        <f ca="1">SUMIF('2ND STATS'!C:X,Q40,'2ND STATS'!X:X)</f>
        <v>0</v>
      </c>
      <c r="S40" s="94">
        <f t="shared" ca="1" si="5"/>
        <v>0</v>
      </c>
      <c r="T40" s="95">
        <f ca="1">SUMIF('2ND STATS'!C:Y,Q40,'2ND STATS'!Y:Y)</f>
        <v>1</v>
      </c>
      <c r="V40" s="227"/>
      <c r="W40" s="603"/>
      <c r="X40" s="604"/>
      <c r="Y40" s="604"/>
      <c r="Z40" s="604"/>
      <c r="AA40" s="604"/>
      <c r="AB40" s="604"/>
      <c r="AC40" s="479"/>
    </row>
    <row r="41" spans="2:29">
      <c r="B41" s="103" t="s">
        <v>255</v>
      </c>
      <c r="C41" s="96"/>
      <c r="D41" s="96"/>
      <c r="E41" s="104"/>
      <c r="F41" s="104"/>
      <c r="G41" s="104"/>
      <c r="H41" s="105"/>
      <c r="I41" s="104"/>
      <c r="J41" s="104"/>
      <c r="K41" s="104"/>
      <c r="L41" s="104"/>
      <c r="M41" s="104"/>
      <c r="N41" s="104"/>
      <c r="O41" s="106"/>
      <c r="V41" s="227"/>
      <c r="W41" s="603"/>
      <c r="X41" s="604"/>
      <c r="Y41" s="604"/>
      <c r="Z41" s="604"/>
      <c r="AA41" s="604"/>
      <c r="AB41" s="604"/>
      <c r="AC41" s="479"/>
    </row>
    <row r="42" spans="2:29">
      <c r="B42" s="206"/>
      <c r="C42" s="104" t="s">
        <v>183</v>
      </c>
      <c r="D42" s="104"/>
      <c r="E42" s="104"/>
      <c r="F42" s="109">
        <f>SUM(F43:F46)</f>
        <v>4</v>
      </c>
      <c r="G42" s="109" t="s">
        <v>62</v>
      </c>
      <c r="H42" s="109">
        <f>SUM(H43:H46)</f>
        <v>4</v>
      </c>
      <c r="I42" s="110" t="s">
        <v>55</v>
      </c>
      <c r="J42" s="104"/>
      <c r="K42" s="104"/>
      <c r="L42" s="104"/>
      <c r="M42" s="104"/>
      <c r="N42" s="104"/>
      <c r="O42" s="394">
        <v>45203</v>
      </c>
      <c r="Q42" s="468"/>
      <c r="R42" s="469"/>
      <c r="S42" s="469"/>
      <c r="T42" s="470"/>
      <c r="V42" s="227"/>
      <c r="W42" s="603"/>
      <c r="X42" s="604"/>
      <c r="Y42" s="604"/>
      <c r="Z42" s="604"/>
      <c r="AA42" s="604"/>
      <c r="AB42" s="604"/>
      <c r="AC42" s="479"/>
    </row>
    <row r="43" spans="2:29">
      <c r="B43" s="107"/>
      <c r="C43" s="207" t="s">
        <v>135</v>
      </c>
      <c r="D43" s="428"/>
      <c r="E43" s="199"/>
      <c r="F43" s="97">
        <v>0</v>
      </c>
      <c r="G43" s="98"/>
      <c r="H43" s="97">
        <v>2</v>
      </c>
      <c r="I43" s="365" t="s">
        <v>230</v>
      </c>
      <c r="J43" s="429"/>
      <c r="K43" s="429"/>
      <c r="L43" s="429"/>
      <c r="M43" s="429"/>
      <c r="N43" s="210"/>
      <c r="O43" s="108"/>
      <c r="Q43" s="471"/>
      <c r="R43" s="472"/>
      <c r="S43" s="472"/>
      <c r="T43" s="473"/>
      <c r="V43" s="227"/>
      <c r="W43" s="603"/>
      <c r="X43" s="604"/>
      <c r="Y43" s="604"/>
      <c r="Z43" s="604"/>
      <c r="AA43" s="604"/>
      <c r="AB43" s="604"/>
      <c r="AC43" s="479"/>
    </row>
    <row r="44" spans="2:29">
      <c r="B44" s="107"/>
      <c r="C44" s="208" t="s">
        <v>134</v>
      </c>
      <c r="D44" s="430"/>
      <c r="E44" s="200"/>
      <c r="F44" s="99">
        <v>2</v>
      </c>
      <c r="G44" s="100"/>
      <c r="H44" s="99">
        <v>0</v>
      </c>
      <c r="I44" s="366" t="s">
        <v>19</v>
      </c>
      <c r="J44" s="431"/>
      <c r="K44" s="431"/>
      <c r="L44" s="431"/>
      <c r="M44" s="431"/>
      <c r="N44" s="211"/>
      <c r="O44" s="108"/>
      <c r="Q44" s="471"/>
      <c r="R44" s="472"/>
      <c r="S44" s="472"/>
      <c r="T44" s="473"/>
      <c r="V44" s="227"/>
      <c r="W44" s="603"/>
      <c r="X44" s="604"/>
      <c r="Y44" s="604"/>
      <c r="Z44" s="604"/>
      <c r="AA44" s="604"/>
      <c r="AB44" s="604"/>
      <c r="AC44" s="479"/>
    </row>
    <row r="45" spans="2:29">
      <c r="B45" s="107"/>
      <c r="C45" s="208" t="s">
        <v>226</v>
      </c>
      <c r="D45" s="430"/>
      <c r="E45" s="200"/>
      <c r="F45" s="99">
        <v>1</v>
      </c>
      <c r="G45" s="100"/>
      <c r="H45" s="99">
        <v>1</v>
      </c>
      <c r="I45" s="366" t="s">
        <v>20</v>
      </c>
      <c r="J45" s="431"/>
      <c r="K45" s="431"/>
      <c r="L45" s="431"/>
      <c r="M45" s="431"/>
      <c r="N45" s="211"/>
      <c r="O45" s="108"/>
      <c r="Q45" s="471"/>
      <c r="R45" s="472"/>
      <c r="S45" s="472"/>
      <c r="T45" s="473"/>
      <c r="V45" s="227"/>
      <c r="W45" s="603"/>
      <c r="X45" s="604"/>
      <c r="Y45" s="604"/>
      <c r="Z45" s="604"/>
      <c r="AA45" s="604"/>
      <c r="AB45" s="604"/>
      <c r="AC45" s="479"/>
    </row>
    <row r="46" spans="2:29">
      <c r="B46" s="107"/>
      <c r="C46" s="209" t="s">
        <v>190</v>
      </c>
      <c r="D46" s="432"/>
      <c r="E46" s="201"/>
      <c r="F46" s="101">
        <v>1</v>
      </c>
      <c r="G46" s="102"/>
      <c r="H46" s="101">
        <v>1</v>
      </c>
      <c r="I46" s="367" t="s">
        <v>26</v>
      </c>
      <c r="J46" s="433"/>
      <c r="K46" s="433"/>
      <c r="L46" s="433"/>
      <c r="M46" s="433"/>
      <c r="N46" s="212"/>
      <c r="O46" s="108"/>
      <c r="Q46" s="471"/>
      <c r="R46" s="472"/>
      <c r="S46" s="472"/>
      <c r="T46" s="473"/>
      <c r="V46" s="227"/>
      <c r="W46" s="603"/>
      <c r="X46" s="604"/>
      <c r="Y46" s="604"/>
      <c r="Z46" s="604"/>
      <c r="AA46" s="604"/>
      <c r="AB46" s="604"/>
      <c r="AC46" s="479"/>
    </row>
    <row r="47" spans="2:29">
      <c r="B47" s="206"/>
      <c r="C47" s="104" t="s">
        <v>87</v>
      </c>
      <c r="D47" s="104"/>
      <c r="E47" s="104"/>
      <c r="F47" s="109">
        <f>SUM(F48:F51)</f>
        <v>4</v>
      </c>
      <c r="G47" s="109" t="s">
        <v>62</v>
      </c>
      <c r="H47" s="109">
        <f>SUM(H48:H51)</f>
        <v>4</v>
      </c>
      <c r="I47" s="110" t="s">
        <v>172</v>
      </c>
      <c r="J47" s="104"/>
      <c r="K47" s="104"/>
      <c r="L47" s="104"/>
      <c r="M47" s="104"/>
      <c r="N47" s="104"/>
      <c r="O47" s="394">
        <v>45204</v>
      </c>
      <c r="Q47" s="471"/>
      <c r="R47" s="472"/>
      <c r="S47" s="472"/>
      <c r="T47" s="473"/>
      <c r="V47" s="227"/>
      <c r="W47" s="603"/>
      <c r="X47" s="604"/>
      <c r="Y47" s="604"/>
      <c r="Z47" s="604"/>
      <c r="AA47" s="604"/>
      <c r="AB47" s="604"/>
      <c r="AC47" s="479"/>
    </row>
    <row r="48" spans="2:29">
      <c r="B48" s="107"/>
      <c r="C48" s="207" t="s">
        <v>238</v>
      </c>
      <c r="D48" s="428"/>
      <c r="E48" s="199"/>
      <c r="F48" s="97">
        <v>2</v>
      </c>
      <c r="G48" s="98"/>
      <c r="H48" s="97">
        <v>0</v>
      </c>
      <c r="I48" s="365" t="s">
        <v>137</v>
      </c>
      <c r="J48" s="429"/>
      <c r="K48" s="429"/>
      <c r="L48" s="429"/>
      <c r="M48" s="429"/>
      <c r="N48" s="210"/>
      <c r="O48" s="108"/>
      <c r="Q48" s="471"/>
      <c r="R48" s="472"/>
      <c r="S48" s="472"/>
      <c r="T48" s="473"/>
      <c r="V48" s="227"/>
      <c r="W48" s="603"/>
      <c r="X48" s="604"/>
      <c r="Y48" s="604"/>
      <c r="Z48" s="604"/>
      <c r="AA48" s="604"/>
      <c r="AB48" s="604"/>
      <c r="AC48" s="479"/>
    </row>
    <row r="49" spans="2:29">
      <c r="B49" s="107"/>
      <c r="C49" s="208" t="s">
        <v>182</v>
      </c>
      <c r="D49" s="430"/>
      <c r="E49" s="200"/>
      <c r="F49" s="99">
        <v>1</v>
      </c>
      <c r="G49" s="100"/>
      <c r="H49" s="99">
        <v>1</v>
      </c>
      <c r="I49" s="366" t="s">
        <v>198</v>
      </c>
      <c r="J49" s="431"/>
      <c r="K49" s="431"/>
      <c r="L49" s="431"/>
      <c r="M49" s="431"/>
      <c r="N49" s="211"/>
      <c r="O49" s="108"/>
      <c r="Q49" s="471"/>
      <c r="R49" s="472"/>
      <c r="S49" s="472"/>
      <c r="T49" s="473"/>
      <c r="V49" s="227"/>
      <c r="W49" s="603"/>
      <c r="X49" s="604"/>
      <c r="Y49" s="604"/>
      <c r="Z49" s="604"/>
      <c r="AA49" s="604"/>
      <c r="AB49" s="604"/>
      <c r="AC49" s="479"/>
    </row>
    <row r="50" spans="2:29">
      <c r="B50" s="107"/>
      <c r="C50" s="208" t="s">
        <v>81</v>
      </c>
      <c r="D50" s="430"/>
      <c r="E50" s="200"/>
      <c r="F50" s="99">
        <v>1</v>
      </c>
      <c r="G50" s="100"/>
      <c r="H50" s="99">
        <v>1</v>
      </c>
      <c r="I50" s="366" t="s">
        <v>171</v>
      </c>
      <c r="J50" s="431"/>
      <c r="K50" s="431"/>
      <c r="L50" s="431"/>
      <c r="M50" s="431"/>
      <c r="N50" s="211"/>
      <c r="O50" s="108"/>
      <c r="Q50" s="471"/>
      <c r="R50" s="472"/>
      <c r="S50" s="472"/>
      <c r="T50" s="473"/>
      <c r="V50" s="227"/>
      <c r="W50" s="603"/>
      <c r="X50" s="604"/>
      <c r="Y50" s="604"/>
      <c r="Z50" s="604"/>
      <c r="AA50" s="604"/>
      <c r="AB50" s="604"/>
      <c r="AC50" s="479"/>
    </row>
    <row r="51" spans="2:29">
      <c r="B51" s="107"/>
      <c r="C51" s="209" t="s">
        <v>142</v>
      </c>
      <c r="D51" s="432"/>
      <c r="E51" s="201"/>
      <c r="F51" s="101">
        <v>0</v>
      </c>
      <c r="G51" s="102"/>
      <c r="H51" s="101">
        <v>2</v>
      </c>
      <c r="I51" s="367" t="s">
        <v>144</v>
      </c>
      <c r="J51" s="433"/>
      <c r="K51" s="433"/>
      <c r="L51" s="433"/>
      <c r="M51" s="433"/>
      <c r="N51" s="212"/>
      <c r="O51" s="108"/>
      <c r="Q51" s="471"/>
      <c r="R51" s="472"/>
      <c r="S51" s="472"/>
      <c r="T51" s="473"/>
      <c r="V51" s="227"/>
      <c r="W51" s="603"/>
      <c r="X51" s="604"/>
      <c r="Y51" s="604"/>
      <c r="Z51" s="604"/>
      <c r="AA51" s="604"/>
      <c r="AB51" s="604"/>
      <c r="AC51" s="479"/>
    </row>
    <row r="52" spans="2:29">
      <c r="B52" s="206"/>
      <c r="C52" s="104" t="s">
        <v>220</v>
      </c>
      <c r="D52" s="104"/>
      <c r="E52" s="104"/>
      <c r="F52" s="109">
        <f>SUM(F53:F56)</f>
        <v>3</v>
      </c>
      <c r="G52" s="109" t="s">
        <v>62</v>
      </c>
      <c r="H52" s="109">
        <f>SUM(H53:H56)</f>
        <v>5</v>
      </c>
      <c r="I52" s="110" t="s">
        <v>69</v>
      </c>
      <c r="J52" s="104"/>
      <c r="K52" s="104"/>
      <c r="L52" s="104"/>
      <c r="M52" s="104"/>
      <c r="N52" s="104"/>
      <c r="O52" s="394">
        <v>45204</v>
      </c>
      <c r="Q52" s="471"/>
      <c r="R52" s="472"/>
      <c r="S52" s="472"/>
      <c r="T52" s="473"/>
      <c r="V52" s="227"/>
      <c r="W52" s="603"/>
      <c r="X52" s="604"/>
      <c r="Y52" s="604"/>
      <c r="Z52" s="604"/>
      <c r="AA52" s="604"/>
      <c r="AB52" s="604"/>
      <c r="AC52" s="479"/>
    </row>
    <row r="53" spans="2:29">
      <c r="B53" s="107"/>
      <c r="C53" s="207" t="s">
        <v>224</v>
      </c>
      <c r="D53" s="428"/>
      <c r="E53" s="199"/>
      <c r="F53" s="97">
        <v>2</v>
      </c>
      <c r="G53" s="98"/>
      <c r="H53" s="97">
        <v>0</v>
      </c>
      <c r="I53" s="365" t="s">
        <v>72</v>
      </c>
      <c r="J53" s="429"/>
      <c r="K53" s="429"/>
      <c r="L53" s="429"/>
      <c r="M53" s="429"/>
      <c r="N53" s="210"/>
      <c r="O53" s="108"/>
      <c r="Q53" s="471"/>
      <c r="R53" s="472"/>
      <c r="S53" s="472"/>
      <c r="T53" s="473"/>
      <c r="V53" s="227"/>
      <c r="W53" s="603"/>
      <c r="X53" s="604"/>
      <c r="Y53" s="604"/>
      <c r="Z53" s="604"/>
      <c r="AA53" s="604"/>
      <c r="AB53" s="604"/>
      <c r="AC53" s="479"/>
    </row>
    <row r="54" spans="2:29">
      <c r="B54" s="107"/>
      <c r="C54" s="208" t="s">
        <v>214</v>
      </c>
      <c r="D54" s="430"/>
      <c r="E54" s="200"/>
      <c r="F54" s="99">
        <v>0</v>
      </c>
      <c r="G54" s="100"/>
      <c r="H54" s="99">
        <v>2</v>
      </c>
      <c r="I54" s="366" t="s">
        <v>27</v>
      </c>
      <c r="J54" s="431"/>
      <c r="K54" s="431"/>
      <c r="L54" s="431"/>
      <c r="M54" s="431"/>
      <c r="N54" s="211"/>
      <c r="O54" s="108"/>
      <c r="Q54" s="471"/>
      <c r="R54" s="472"/>
      <c r="S54" s="472"/>
      <c r="T54" s="473"/>
      <c r="V54" s="227"/>
      <c r="W54" s="603"/>
      <c r="X54" s="604"/>
      <c r="Y54" s="604"/>
      <c r="Z54" s="604"/>
      <c r="AA54" s="604"/>
      <c r="AB54" s="604"/>
      <c r="AC54" s="479"/>
    </row>
    <row r="55" spans="2:29">
      <c r="B55" s="107"/>
      <c r="C55" s="208" t="s">
        <v>215</v>
      </c>
      <c r="D55" s="430"/>
      <c r="E55" s="200"/>
      <c r="F55" s="99">
        <v>1</v>
      </c>
      <c r="G55" s="100"/>
      <c r="H55" s="99">
        <v>1</v>
      </c>
      <c r="I55" s="366" t="s">
        <v>175</v>
      </c>
      <c r="J55" s="431"/>
      <c r="K55" s="431"/>
      <c r="L55" s="431"/>
      <c r="M55" s="431"/>
      <c r="N55" s="211"/>
      <c r="O55" s="108"/>
      <c r="Q55" s="474"/>
      <c r="R55" s="475"/>
      <c r="S55" s="475"/>
      <c r="T55" s="476"/>
      <c r="V55" s="605"/>
      <c r="W55" s="606"/>
      <c r="X55" s="607"/>
      <c r="Y55" s="607"/>
      <c r="Z55" s="607"/>
      <c r="AA55" s="607"/>
      <c r="AB55" s="607"/>
      <c r="AC55" s="608"/>
    </row>
    <row r="56" spans="2:29">
      <c r="B56" s="107"/>
      <c r="C56" s="209" t="s">
        <v>174</v>
      </c>
      <c r="D56" s="432"/>
      <c r="E56" s="201"/>
      <c r="F56" s="101">
        <v>0</v>
      </c>
      <c r="G56" s="102"/>
      <c r="H56" s="101">
        <v>2</v>
      </c>
      <c r="I56" s="367" t="s">
        <v>217</v>
      </c>
      <c r="J56" s="433"/>
      <c r="K56" s="433"/>
      <c r="L56" s="433"/>
      <c r="M56" s="433"/>
      <c r="N56" s="212"/>
      <c r="O56" s="108"/>
    </row>
    <row r="57" spans="2:29">
      <c r="B57" s="107"/>
      <c r="C57" s="104"/>
      <c r="D57" s="104"/>
      <c r="E57" s="104"/>
      <c r="F57" s="104"/>
      <c r="G57" s="104"/>
      <c r="H57" s="105"/>
      <c r="I57" s="104"/>
      <c r="J57" s="104"/>
      <c r="K57" s="104"/>
      <c r="L57" s="104"/>
      <c r="M57" s="104"/>
      <c r="N57" s="104"/>
      <c r="O57" s="108"/>
    </row>
    <row r="58" spans="2:29">
      <c r="B58" s="103" t="s">
        <v>256</v>
      </c>
      <c r="C58" s="96"/>
      <c r="D58" s="96"/>
      <c r="E58" s="104"/>
      <c r="F58" s="104"/>
      <c r="G58" s="104"/>
      <c r="H58" s="105"/>
      <c r="I58" s="104"/>
      <c r="J58" s="104"/>
      <c r="K58" s="104"/>
      <c r="L58" s="104"/>
      <c r="M58" s="104"/>
      <c r="N58" s="104"/>
      <c r="O58" s="106"/>
    </row>
    <row r="59" spans="2:29">
      <c r="B59" s="206"/>
      <c r="C59" s="104" t="s">
        <v>172</v>
      </c>
      <c r="D59" s="104"/>
      <c r="E59" s="104"/>
      <c r="F59" s="109">
        <f>SUM(F60:F63)</f>
        <v>4</v>
      </c>
      <c r="G59" s="109" t="s">
        <v>62</v>
      </c>
      <c r="H59" s="109">
        <f>SUM(H60:H63)</f>
        <v>4</v>
      </c>
      <c r="I59" s="110" t="s">
        <v>220</v>
      </c>
      <c r="J59" s="104"/>
      <c r="K59" s="104"/>
      <c r="L59" s="104"/>
      <c r="M59" s="104"/>
      <c r="N59" s="104"/>
      <c r="O59" s="394">
        <v>45210</v>
      </c>
    </row>
    <row r="60" spans="2:29">
      <c r="B60" s="107"/>
      <c r="C60" s="207" t="s">
        <v>171</v>
      </c>
      <c r="D60" s="428"/>
      <c r="E60" s="199"/>
      <c r="F60" s="97">
        <v>1</v>
      </c>
      <c r="G60" s="98"/>
      <c r="H60" s="97">
        <v>1</v>
      </c>
      <c r="I60" s="365" t="s">
        <v>224</v>
      </c>
      <c r="J60" s="429"/>
      <c r="K60" s="429"/>
      <c r="L60" s="429"/>
      <c r="M60" s="429"/>
      <c r="N60" s="210"/>
      <c r="O60" s="108"/>
    </row>
    <row r="61" spans="2:29">
      <c r="B61" s="107"/>
      <c r="C61" s="208" t="s">
        <v>144</v>
      </c>
      <c r="D61" s="430"/>
      <c r="E61" s="200"/>
      <c r="F61" s="99">
        <v>1</v>
      </c>
      <c r="G61" s="100"/>
      <c r="H61" s="99">
        <v>1</v>
      </c>
      <c r="I61" s="366" t="s">
        <v>215</v>
      </c>
      <c r="J61" s="431"/>
      <c r="K61" s="431"/>
      <c r="L61" s="431"/>
      <c r="M61" s="431"/>
      <c r="N61" s="211"/>
      <c r="O61" s="108"/>
    </row>
    <row r="62" spans="2:29">
      <c r="B62" s="107"/>
      <c r="C62" s="208" t="s">
        <v>198</v>
      </c>
      <c r="D62" s="430"/>
      <c r="E62" s="200"/>
      <c r="F62" s="99">
        <v>1</v>
      </c>
      <c r="G62" s="100"/>
      <c r="H62" s="99">
        <v>1</v>
      </c>
      <c r="I62" s="366" t="s">
        <v>214</v>
      </c>
      <c r="J62" s="431"/>
      <c r="K62" s="431"/>
      <c r="L62" s="431"/>
      <c r="M62" s="431"/>
      <c r="N62" s="211"/>
      <c r="O62" s="108"/>
    </row>
    <row r="63" spans="2:29">
      <c r="B63" s="107"/>
      <c r="C63" s="209" t="s">
        <v>137</v>
      </c>
      <c r="D63" s="432"/>
      <c r="E63" s="201"/>
      <c r="F63" s="101">
        <v>1</v>
      </c>
      <c r="G63" s="102"/>
      <c r="H63" s="101">
        <v>1</v>
      </c>
      <c r="I63" s="367" t="s">
        <v>174</v>
      </c>
      <c r="J63" s="433"/>
      <c r="K63" s="433"/>
      <c r="L63" s="433"/>
      <c r="M63" s="433"/>
      <c r="N63" s="212"/>
      <c r="O63" s="108"/>
    </row>
    <row r="64" spans="2:29">
      <c r="B64" s="206"/>
      <c r="C64" s="104" t="s">
        <v>55</v>
      </c>
      <c r="D64" s="104"/>
      <c r="E64" s="104"/>
      <c r="F64" s="109">
        <f>SUM(F65:F68)</f>
        <v>3</v>
      </c>
      <c r="G64" s="109" t="s">
        <v>62</v>
      </c>
      <c r="H64" s="109">
        <f>SUM(H65:H68)</f>
        <v>5</v>
      </c>
      <c r="I64" s="110" t="s">
        <v>87</v>
      </c>
      <c r="J64" s="104"/>
      <c r="K64" s="104"/>
      <c r="L64" s="104"/>
      <c r="M64" s="104"/>
      <c r="N64" s="104"/>
      <c r="O64" s="394">
        <v>45210</v>
      </c>
    </row>
    <row r="65" spans="2:15">
      <c r="B65" s="107"/>
      <c r="C65" s="207" t="s">
        <v>21</v>
      </c>
      <c r="D65" s="428"/>
      <c r="E65" s="199"/>
      <c r="F65" s="97">
        <v>1</v>
      </c>
      <c r="G65" s="98"/>
      <c r="H65" s="97">
        <v>1</v>
      </c>
      <c r="I65" s="365" t="s">
        <v>238</v>
      </c>
      <c r="J65" s="429"/>
      <c r="K65" s="429"/>
      <c r="L65" s="429"/>
      <c r="M65" s="429"/>
      <c r="N65" s="210"/>
      <c r="O65" s="108"/>
    </row>
    <row r="66" spans="2:15">
      <c r="B66" s="107"/>
      <c r="C66" s="208" t="s">
        <v>19</v>
      </c>
      <c r="D66" s="430"/>
      <c r="E66" s="200"/>
      <c r="F66" s="99">
        <v>1</v>
      </c>
      <c r="G66" s="100"/>
      <c r="H66" s="99">
        <v>1</v>
      </c>
      <c r="I66" s="366" t="s">
        <v>142</v>
      </c>
      <c r="J66" s="431"/>
      <c r="K66" s="431"/>
      <c r="L66" s="431"/>
      <c r="M66" s="431"/>
      <c r="N66" s="211"/>
      <c r="O66" s="108"/>
    </row>
    <row r="67" spans="2:15">
      <c r="B67" s="107"/>
      <c r="C67" s="208" t="s">
        <v>26</v>
      </c>
      <c r="D67" s="430"/>
      <c r="E67" s="200"/>
      <c r="F67" s="99">
        <v>0</v>
      </c>
      <c r="G67" s="100"/>
      <c r="H67" s="99">
        <v>2</v>
      </c>
      <c r="I67" s="366" t="s">
        <v>182</v>
      </c>
      <c r="J67" s="431"/>
      <c r="K67" s="431"/>
      <c r="L67" s="431"/>
      <c r="M67" s="431"/>
      <c r="N67" s="211"/>
      <c r="O67" s="108"/>
    </row>
    <row r="68" spans="2:15">
      <c r="B68" s="107"/>
      <c r="C68" s="209" t="s">
        <v>230</v>
      </c>
      <c r="D68" s="432"/>
      <c r="E68" s="201"/>
      <c r="F68" s="101">
        <v>1</v>
      </c>
      <c r="G68" s="102"/>
      <c r="H68" s="101">
        <v>1</v>
      </c>
      <c r="I68" s="367" t="s">
        <v>81</v>
      </c>
      <c r="J68" s="433"/>
      <c r="K68" s="433"/>
      <c r="L68" s="433"/>
      <c r="M68" s="433"/>
      <c r="N68" s="212"/>
      <c r="O68" s="108"/>
    </row>
    <row r="69" spans="2:15">
      <c r="B69" s="206"/>
      <c r="C69" s="104" t="s">
        <v>69</v>
      </c>
      <c r="D69" s="104"/>
      <c r="E69" s="104"/>
      <c r="F69" s="109">
        <f>SUM(F70:F73)</f>
        <v>5</v>
      </c>
      <c r="G69" s="109" t="s">
        <v>62</v>
      </c>
      <c r="H69" s="109">
        <f>SUM(H70:H73)</f>
        <v>3</v>
      </c>
      <c r="I69" s="110" t="s">
        <v>183</v>
      </c>
      <c r="J69" s="104"/>
      <c r="K69" s="104"/>
      <c r="L69" s="104"/>
      <c r="M69" s="104"/>
      <c r="N69" s="104"/>
      <c r="O69" s="394">
        <v>45210</v>
      </c>
    </row>
    <row r="70" spans="2:15">
      <c r="B70" s="107"/>
      <c r="C70" s="207" t="s">
        <v>274</v>
      </c>
      <c r="D70" s="428"/>
      <c r="E70" s="199"/>
      <c r="F70" s="97">
        <v>0</v>
      </c>
      <c r="G70" s="98"/>
      <c r="H70" s="97">
        <v>2</v>
      </c>
      <c r="I70" s="365" t="s">
        <v>135</v>
      </c>
      <c r="J70" s="429"/>
      <c r="K70" s="429"/>
      <c r="L70" s="429"/>
      <c r="M70" s="429"/>
      <c r="N70" s="210"/>
      <c r="O70" s="108"/>
    </row>
    <row r="71" spans="2:15">
      <c r="B71" s="107"/>
      <c r="C71" s="208" t="s">
        <v>27</v>
      </c>
      <c r="D71" s="430"/>
      <c r="E71" s="200"/>
      <c r="F71" s="99">
        <v>2</v>
      </c>
      <c r="G71" s="100"/>
      <c r="H71" s="99">
        <v>0</v>
      </c>
      <c r="I71" s="366" t="s">
        <v>134</v>
      </c>
      <c r="J71" s="431"/>
      <c r="K71" s="431"/>
      <c r="L71" s="431"/>
      <c r="M71" s="431"/>
      <c r="N71" s="211"/>
      <c r="O71" s="108"/>
    </row>
    <row r="72" spans="2:15">
      <c r="B72" s="107"/>
      <c r="C72" s="208" t="s">
        <v>217</v>
      </c>
      <c r="D72" s="430"/>
      <c r="E72" s="200"/>
      <c r="F72" s="99">
        <v>2</v>
      </c>
      <c r="G72" s="100"/>
      <c r="H72" s="99">
        <v>0</v>
      </c>
      <c r="I72" s="366" t="s">
        <v>226</v>
      </c>
      <c r="J72" s="431"/>
      <c r="K72" s="431"/>
      <c r="L72" s="431"/>
      <c r="M72" s="431"/>
      <c r="N72" s="211"/>
      <c r="O72" s="108"/>
    </row>
    <row r="73" spans="2:15">
      <c r="B73" s="107"/>
      <c r="C73" s="209" t="s">
        <v>175</v>
      </c>
      <c r="D73" s="432"/>
      <c r="E73" s="201"/>
      <c r="F73" s="101">
        <v>1</v>
      </c>
      <c r="G73" s="102"/>
      <c r="H73" s="101">
        <v>1</v>
      </c>
      <c r="I73" s="367" t="s">
        <v>190</v>
      </c>
      <c r="J73" s="433"/>
      <c r="K73" s="433"/>
      <c r="L73" s="433"/>
      <c r="M73" s="433"/>
      <c r="N73" s="212"/>
      <c r="O73" s="108"/>
    </row>
    <row r="74" spans="2:15">
      <c r="B74" s="107"/>
      <c r="C74" s="104"/>
      <c r="D74" s="104"/>
      <c r="E74" s="104"/>
      <c r="F74" s="104"/>
      <c r="G74" s="104"/>
      <c r="H74" s="105"/>
      <c r="I74" s="104"/>
      <c r="J74" s="104"/>
      <c r="K74" s="104"/>
      <c r="L74" s="104"/>
      <c r="M74" s="104"/>
      <c r="N74" s="104"/>
      <c r="O74" s="108"/>
    </row>
    <row r="75" spans="2:15">
      <c r="B75" s="103" t="s">
        <v>283</v>
      </c>
      <c r="C75" s="96"/>
      <c r="D75" s="96"/>
      <c r="E75" s="104"/>
      <c r="F75" s="104"/>
      <c r="G75" s="104"/>
      <c r="H75" s="105"/>
      <c r="I75" s="104"/>
      <c r="J75" s="104"/>
      <c r="K75" s="104"/>
      <c r="L75" s="104"/>
      <c r="M75" s="104"/>
      <c r="N75" s="104"/>
      <c r="O75" s="106"/>
    </row>
    <row r="76" spans="2:15">
      <c r="B76" s="206"/>
      <c r="C76" s="104" t="s">
        <v>69</v>
      </c>
      <c r="D76" s="104"/>
      <c r="E76" s="104"/>
      <c r="F76" s="109">
        <f>SUM(F77:F80)</f>
        <v>5</v>
      </c>
      <c r="G76" s="109" t="s">
        <v>62</v>
      </c>
      <c r="H76" s="109">
        <f>SUM(H77:H80)</f>
        <v>3</v>
      </c>
      <c r="I76" s="110" t="s">
        <v>55</v>
      </c>
      <c r="J76" s="104"/>
      <c r="K76" s="104"/>
      <c r="L76" s="104"/>
      <c r="M76" s="104"/>
      <c r="N76" s="104"/>
      <c r="O76" s="394">
        <v>45215</v>
      </c>
    </row>
    <row r="77" spans="2:15">
      <c r="B77" s="107"/>
      <c r="C77" s="207" t="s">
        <v>67</v>
      </c>
      <c r="D77" s="428"/>
      <c r="E77" s="199"/>
      <c r="F77" s="97">
        <v>0</v>
      </c>
      <c r="G77" s="98"/>
      <c r="H77" s="97">
        <v>2</v>
      </c>
      <c r="I77" s="365" t="s">
        <v>21</v>
      </c>
      <c r="J77" s="429"/>
      <c r="K77" s="429"/>
      <c r="L77" s="429"/>
      <c r="M77" s="429"/>
      <c r="N77" s="210"/>
      <c r="O77" s="108"/>
    </row>
    <row r="78" spans="2:15">
      <c r="B78" s="107"/>
      <c r="C78" s="208" t="s">
        <v>27</v>
      </c>
      <c r="D78" s="430"/>
      <c r="E78" s="200"/>
      <c r="F78" s="99">
        <v>2</v>
      </c>
      <c r="G78" s="100"/>
      <c r="H78" s="99">
        <v>0</v>
      </c>
      <c r="I78" s="366" t="s">
        <v>19</v>
      </c>
      <c r="J78" s="431"/>
      <c r="K78" s="431"/>
      <c r="L78" s="431"/>
      <c r="M78" s="431"/>
      <c r="N78" s="211"/>
      <c r="O78" s="108"/>
    </row>
    <row r="79" spans="2:15">
      <c r="B79" s="107"/>
      <c r="C79" s="208" t="s">
        <v>217</v>
      </c>
      <c r="D79" s="430"/>
      <c r="E79" s="200"/>
      <c r="F79" s="99">
        <v>1</v>
      </c>
      <c r="G79" s="100"/>
      <c r="H79" s="99">
        <v>1</v>
      </c>
      <c r="I79" s="366" t="s">
        <v>20</v>
      </c>
      <c r="J79" s="431"/>
      <c r="K79" s="431"/>
      <c r="L79" s="431"/>
      <c r="M79" s="431"/>
      <c r="N79" s="211"/>
      <c r="O79" s="108"/>
    </row>
    <row r="80" spans="2:15">
      <c r="B80" s="107"/>
      <c r="C80" s="209" t="s">
        <v>175</v>
      </c>
      <c r="D80" s="432"/>
      <c r="E80" s="201"/>
      <c r="F80" s="101">
        <v>2</v>
      </c>
      <c r="G80" s="102"/>
      <c r="H80" s="101">
        <v>0</v>
      </c>
      <c r="I80" s="367" t="s">
        <v>26</v>
      </c>
      <c r="J80" s="433"/>
      <c r="K80" s="433"/>
      <c r="L80" s="433"/>
      <c r="M80" s="433"/>
      <c r="N80" s="212"/>
      <c r="O80" s="108"/>
    </row>
    <row r="81" spans="2:15">
      <c r="B81" s="206"/>
      <c r="C81" s="104" t="s">
        <v>183</v>
      </c>
      <c r="D81" s="104"/>
      <c r="E81" s="104"/>
      <c r="F81" s="109">
        <f>SUM(F82:F85)</f>
        <v>5</v>
      </c>
      <c r="G81" s="109" t="s">
        <v>62</v>
      </c>
      <c r="H81" s="109">
        <f>SUM(H82:H85)</f>
        <v>3</v>
      </c>
      <c r="I81" s="110" t="s">
        <v>172</v>
      </c>
      <c r="J81" s="104"/>
      <c r="K81" s="104"/>
      <c r="L81" s="104"/>
      <c r="M81" s="104"/>
      <c r="N81" s="104"/>
      <c r="O81" s="394">
        <v>45217</v>
      </c>
    </row>
    <row r="82" spans="2:15">
      <c r="B82" s="107"/>
      <c r="C82" s="207" t="s">
        <v>134</v>
      </c>
      <c r="D82" s="428"/>
      <c r="E82" s="199"/>
      <c r="F82" s="97">
        <v>1</v>
      </c>
      <c r="G82" s="98"/>
      <c r="H82" s="97">
        <v>1</v>
      </c>
      <c r="I82" s="365" t="s">
        <v>171</v>
      </c>
      <c r="J82" s="429"/>
      <c r="K82" s="429"/>
      <c r="L82" s="429"/>
      <c r="M82" s="429"/>
      <c r="N82" s="210"/>
      <c r="O82" s="108"/>
    </row>
    <row r="83" spans="2:15">
      <c r="B83" s="107"/>
      <c r="C83" s="208" t="s">
        <v>226</v>
      </c>
      <c r="D83" s="430"/>
      <c r="E83" s="200"/>
      <c r="F83" s="99">
        <v>2</v>
      </c>
      <c r="G83" s="100"/>
      <c r="H83" s="99">
        <v>0</v>
      </c>
      <c r="I83" s="366" t="s">
        <v>144</v>
      </c>
      <c r="J83" s="431"/>
      <c r="K83" s="431"/>
      <c r="L83" s="431"/>
      <c r="M83" s="431"/>
      <c r="N83" s="211"/>
      <c r="O83" s="108"/>
    </row>
    <row r="84" spans="2:15">
      <c r="B84" s="107"/>
      <c r="C84" s="208" t="s">
        <v>135</v>
      </c>
      <c r="D84" s="430"/>
      <c r="E84" s="200"/>
      <c r="F84" s="99">
        <v>2</v>
      </c>
      <c r="G84" s="100"/>
      <c r="H84" s="99">
        <v>0</v>
      </c>
      <c r="I84" s="366" t="s">
        <v>177</v>
      </c>
      <c r="J84" s="431"/>
      <c r="K84" s="431"/>
      <c r="L84" s="431"/>
      <c r="M84" s="431"/>
      <c r="N84" s="211"/>
      <c r="O84" s="108"/>
    </row>
    <row r="85" spans="2:15">
      <c r="B85" s="107"/>
      <c r="C85" s="209" t="s">
        <v>190</v>
      </c>
      <c r="D85" s="432"/>
      <c r="E85" s="201"/>
      <c r="F85" s="101">
        <v>0</v>
      </c>
      <c r="G85" s="102"/>
      <c r="H85" s="101">
        <v>2</v>
      </c>
      <c r="I85" s="367" t="s">
        <v>137</v>
      </c>
      <c r="J85" s="433"/>
      <c r="K85" s="433"/>
      <c r="L85" s="433"/>
      <c r="M85" s="433"/>
      <c r="N85" s="212"/>
      <c r="O85" s="108"/>
    </row>
    <row r="86" spans="2:15">
      <c r="B86" s="206"/>
      <c r="C86" s="104" t="s">
        <v>87</v>
      </c>
      <c r="D86" s="104"/>
      <c r="E86" s="104"/>
      <c r="F86" s="109">
        <f>SUM(F87:F90)</f>
        <v>6</v>
      </c>
      <c r="G86" s="109" t="s">
        <v>62</v>
      </c>
      <c r="H86" s="109">
        <f>SUM(H87:H90)</f>
        <v>2</v>
      </c>
      <c r="I86" s="110" t="s">
        <v>220</v>
      </c>
      <c r="J86" s="104"/>
      <c r="K86" s="104"/>
      <c r="L86" s="104"/>
      <c r="M86" s="104"/>
      <c r="N86" s="104"/>
      <c r="O86" s="394">
        <v>45218</v>
      </c>
    </row>
    <row r="87" spans="2:15">
      <c r="B87" s="107"/>
      <c r="C87" s="207" t="s">
        <v>142</v>
      </c>
      <c r="D87" s="428"/>
      <c r="E87" s="199"/>
      <c r="F87" s="97">
        <v>2</v>
      </c>
      <c r="G87" s="98"/>
      <c r="H87" s="97">
        <v>0</v>
      </c>
      <c r="I87" s="365" t="s">
        <v>215</v>
      </c>
      <c r="J87" s="429"/>
      <c r="K87" s="429"/>
      <c r="L87" s="429"/>
      <c r="M87" s="429"/>
      <c r="N87" s="210"/>
      <c r="O87" s="108"/>
    </row>
    <row r="88" spans="2:15">
      <c r="B88" s="107"/>
      <c r="C88" s="208" t="s">
        <v>182</v>
      </c>
      <c r="D88" s="430"/>
      <c r="E88" s="200"/>
      <c r="F88" s="99">
        <v>2</v>
      </c>
      <c r="G88" s="100"/>
      <c r="H88" s="99">
        <v>0</v>
      </c>
      <c r="I88" s="366" t="s">
        <v>214</v>
      </c>
      <c r="J88" s="431"/>
      <c r="K88" s="431"/>
      <c r="L88" s="431"/>
      <c r="M88" s="431"/>
      <c r="N88" s="211"/>
      <c r="O88" s="108"/>
    </row>
    <row r="89" spans="2:15">
      <c r="B89" s="107"/>
      <c r="C89" s="208" t="s">
        <v>238</v>
      </c>
      <c r="D89" s="430"/>
      <c r="E89" s="200"/>
      <c r="F89" s="99">
        <v>1</v>
      </c>
      <c r="G89" s="100"/>
      <c r="H89" s="99">
        <v>1</v>
      </c>
      <c r="I89" s="366" t="s">
        <v>174</v>
      </c>
      <c r="J89" s="431"/>
      <c r="K89" s="431"/>
      <c r="L89" s="431"/>
      <c r="M89" s="431"/>
      <c r="N89" s="211"/>
      <c r="O89" s="108"/>
    </row>
    <row r="90" spans="2:15">
      <c r="B90" s="107"/>
      <c r="C90" s="209" t="s">
        <v>81</v>
      </c>
      <c r="D90" s="432"/>
      <c r="E90" s="201"/>
      <c r="F90" s="101">
        <v>1</v>
      </c>
      <c r="G90" s="102"/>
      <c r="H90" s="101">
        <v>1</v>
      </c>
      <c r="I90" s="367" t="s">
        <v>224</v>
      </c>
      <c r="J90" s="433"/>
      <c r="K90" s="433"/>
      <c r="L90" s="433"/>
      <c r="M90" s="433"/>
      <c r="N90" s="212"/>
      <c r="O90" s="108"/>
    </row>
    <row r="91" spans="2:15">
      <c r="B91" s="206"/>
      <c r="C91" s="104" t="s">
        <v>183</v>
      </c>
      <c r="D91" s="104"/>
      <c r="E91" s="104"/>
      <c r="F91" s="109">
        <f>SUM(F92:F95)</f>
        <v>7</v>
      </c>
      <c r="G91" s="109" t="s">
        <v>62</v>
      </c>
      <c r="H91" s="109">
        <f>SUM(H92:H95)</f>
        <v>1</v>
      </c>
      <c r="I91" s="110" t="s">
        <v>220</v>
      </c>
      <c r="J91" s="104"/>
      <c r="K91" s="104"/>
      <c r="L91" s="104"/>
      <c r="M91" s="104"/>
      <c r="N91" s="104"/>
      <c r="O91" s="394">
        <v>45224</v>
      </c>
    </row>
    <row r="92" spans="2:15">
      <c r="B92" s="107"/>
      <c r="C92" s="207" t="s">
        <v>135</v>
      </c>
      <c r="D92" s="428"/>
      <c r="E92" s="199"/>
      <c r="F92" s="97">
        <v>2</v>
      </c>
      <c r="G92" s="98"/>
      <c r="H92" s="97">
        <v>0</v>
      </c>
      <c r="I92" s="365" t="s">
        <v>215</v>
      </c>
      <c r="J92" s="429"/>
      <c r="K92" s="429"/>
      <c r="L92" s="429"/>
      <c r="M92" s="429"/>
      <c r="N92" s="210"/>
      <c r="O92" s="108"/>
    </row>
    <row r="93" spans="2:15">
      <c r="B93" s="107"/>
      <c r="C93" s="208" t="s">
        <v>226</v>
      </c>
      <c r="D93" s="430"/>
      <c r="E93" s="200"/>
      <c r="F93" s="99">
        <v>2</v>
      </c>
      <c r="G93" s="100"/>
      <c r="H93" s="99">
        <v>0</v>
      </c>
      <c r="I93" s="366" t="s">
        <v>214</v>
      </c>
      <c r="J93" s="431"/>
      <c r="K93" s="431"/>
      <c r="L93" s="431"/>
      <c r="M93" s="431"/>
      <c r="N93" s="211"/>
      <c r="O93" s="108"/>
    </row>
    <row r="94" spans="2:15">
      <c r="B94" s="107"/>
      <c r="C94" s="208" t="s">
        <v>190</v>
      </c>
      <c r="D94" s="430"/>
      <c r="E94" s="200"/>
      <c r="F94" s="99">
        <v>2</v>
      </c>
      <c r="G94" s="100"/>
      <c r="H94" s="99">
        <v>0</v>
      </c>
      <c r="I94" s="366" t="s">
        <v>224</v>
      </c>
      <c r="J94" s="431"/>
      <c r="K94" s="431"/>
      <c r="L94" s="431"/>
      <c r="M94" s="431"/>
      <c r="N94" s="211"/>
      <c r="O94" s="108"/>
    </row>
    <row r="95" spans="2:15">
      <c r="B95" s="107"/>
      <c r="C95" s="209" t="s">
        <v>134</v>
      </c>
      <c r="D95" s="432"/>
      <c r="E95" s="201"/>
      <c r="F95" s="101">
        <v>1</v>
      </c>
      <c r="G95" s="102"/>
      <c r="H95" s="101">
        <v>1</v>
      </c>
      <c r="I95" s="367" t="s">
        <v>174</v>
      </c>
      <c r="J95" s="433"/>
      <c r="K95" s="433"/>
      <c r="L95" s="433"/>
      <c r="M95" s="433"/>
      <c r="N95" s="212"/>
      <c r="O95" s="108"/>
    </row>
    <row r="96" spans="2:15">
      <c r="B96" s="107"/>
      <c r="C96" s="104"/>
      <c r="D96" s="104"/>
      <c r="E96" s="104"/>
      <c r="F96" s="104"/>
      <c r="G96" s="104"/>
      <c r="H96" s="105"/>
      <c r="I96" s="104"/>
      <c r="J96" s="104"/>
      <c r="K96" s="104"/>
      <c r="L96" s="104"/>
      <c r="M96" s="104"/>
      <c r="N96" s="104"/>
      <c r="O96" s="108"/>
    </row>
    <row r="97" spans="2:15">
      <c r="B97" s="103" t="s">
        <v>292</v>
      </c>
      <c r="C97" s="96"/>
      <c r="D97" s="96"/>
      <c r="E97" s="104"/>
      <c r="F97" s="104"/>
      <c r="G97" s="104"/>
      <c r="H97" s="105"/>
      <c r="I97" s="104"/>
      <c r="J97" s="104"/>
      <c r="K97" s="104"/>
      <c r="L97" s="104"/>
      <c r="M97" s="104"/>
      <c r="N97" s="104"/>
      <c r="O97" s="106"/>
    </row>
    <row r="98" spans="2:15">
      <c r="B98" s="206"/>
      <c r="C98" s="104" t="s">
        <v>172</v>
      </c>
      <c r="D98" s="104"/>
      <c r="E98" s="104"/>
      <c r="F98" s="109">
        <f>SUM(F99:F102)</f>
        <v>6</v>
      </c>
      <c r="G98" s="109" t="s">
        <v>62</v>
      </c>
      <c r="H98" s="109">
        <f>SUM(H99:H102)</f>
        <v>2</v>
      </c>
      <c r="I98" s="110" t="s">
        <v>55</v>
      </c>
      <c r="J98" s="104"/>
      <c r="K98" s="104"/>
      <c r="L98" s="104"/>
      <c r="M98" s="104"/>
      <c r="N98" s="104"/>
      <c r="O98" s="394">
        <v>45238</v>
      </c>
    </row>
    <row r="99" spans="2:15">
      <c r="B99" s="107"/>
      <c r="C99" s="207" t="s">
        <v>137</v>
      </c>
      <c r="D99" s="428"/>
      <c r="E99" s="199"/>
      <c r="F99" s="97">
        <v>2</v>
      </c>
      <c r="G99" s="98"/>
      <c r="H99" s="97">
        <v>0</v>
      </c>
      <c r="I99" s="365" t="s">
        <v>19</v>
      </c>
      <c r="J99" s="429"/>
      <c r="K99" s="429"/>
      <c r="L99" s="429"/>
      <c r="M99" s="429"/>
      <c r="N99" s="210"/>
      <c r="O99" s="108"/>
    </row>
    <row r="100" spans="2:15">
      <c r="B100" s="107"/>
      <c r="C100" s="208" t="s">
        <v>144</v>
      </c>
      <c r="D100" s="430"/>
      <c r="E100" s="200"/>
      <c r="F100" s="99">
        <v>1</v>
      </c>
      <c r="G100" s="100"/>
      <c r="H100" s="99">
        <v>1</v>
      </c>
      <c r="I100" s="366" t="s">
        <v>21</v>
      </c>
      <c r="J100" s="431"/>
      <c r="K100" s="431"/>
      <c r="L100" s="431"/>
      <c r="M100" s="431"/>
      <c r="N100" s="211"/>
      <c r="O100" s="108"/>
    </row>
    <row r="101" spans="2:15">
      <c r="B101" s="107"/>
      <c r="C101" s="208" t="s">
        <v>198</v>
      </c>
      <c r="D101" s="430"/>
      <c r="E101" s="200"/>
      <c r="F101" s="99">
        <v>2</v>
      </c>
      <c r="G101" s="100"/>
      <c r="H101" s="99">
        <v>0</v>
      </c>
      <c r="I101" s="366" t="s">
        <v>20</v>
      </c>
      <c r="J101" s="431"/>
      <c r="K101" s="431"/>
      <c r="L101" s="431"/>
      <c r="M101" s="431"/>
      <c r="N101" s="211"/>
      <c r="O101" s="108"/>
    </row>
    <row r="102" spans="2:15">
      <c r="B102" s="107"/>
      <c r="C102" s="209" t="s">
        <v>171</v>
      </c>
      <c r="D102" s="432"/>
      <c r="E102" s="201"/>
      <c r="F102" s="101">
        <v>1</v>
      </c>
      <c r="G102" s="102"/>
      <c r="H102" s="101">
        <v>1</v>
      </c>
      <c r="I102" s="367" t="s">
        <v>26</v>
      </c>
      <c r="J102" s="433"/>
      <c r="K102" s="433"/>
      <c r="L102" s="433"/>
      <c r="M102" s="433"/>
      <c r="N102" s="212"/>
      <c r="O102" s="108"/>
    </row>
    <row r="103" spans="2:15">
      <c r="B103" s="206"/>
      <c r="C103" s="104" t="s">
        <v>87</v>
      </c>
      <c r="D103" s="104"/>
      <c r="E103" s="104"/>
      <c r="F103" s="109">
        <f>SUM(F104:F107)</f>
        <v>4</v>
      </c>
      <c r="G103" s="109" t="s">
        <v>62</v>
      </c>
      <c r="H103" s="109">
        <f>SUM(H104:H107)</f>
        <v>4</v>
      </c>
      <c r="I103" s="110" t="s">
        <v>69</v>
      </c>
      <c r="J103" s="104"/>
      <c r="K103" s="104"/>
      <c r="L103" s="104"/>
      <c r="M103" s="104"/>
      <c r="N103" s="104"/>
      <c r="O103" s="394">
        <v>45238</v>
      </c>
    </row>
    <row r="104" spans="2:15">
      <c r="B104" s="107"/>
      <c r="C104" s="207" t="s">
        <v>238</v>
      </c>
      <c r="D104" s="428"/>
      <c r="E104" s="199"/>
      <c r="F104" s="97">
        <v>2</v>
      </c>
      <c r="G104" s="98"/>
      <c r="H104" s="97">
        <v>0</v>
      </c>
      <c r="I104" s="365" t="s">
        <v>72</v>
      </c>
      <c r="J104" s="429"/>
      <c r="K104" s="429"/>
      <c r="L104" s="429"/>
      <c r="M104" s="429"/>
      <c r="N104" s="210"/>
      <c r="O104" s="108"/>
    </row>
    <row r="105" spans="2:15">
      <c r="B105" s="107"/>
      <c r="C105" s="208" t="s">
        <v>182</v>
      </c>
      <c r="D105" s="430"/>
      <c r="E105" s="200"/>
      <c r="F105" s="99">
        <v>1</v>
      </c>
      <c r="G105" s="100"/>
      <c r="H105" s="99">
        <v>1</v>
      </c>
      <c r="I105" s="366" t="s">
        <v>175</v>
      </c>
      <c r="J105" s="431"/>
      <c r="K105" s="431"/>
      <c r="L105" s="431"/>
      <c r="M105" s="431"/>
      <c r="N105" s="211"/>
      <c r="O105" s="108"/>
    </row>
    <row r="106" spans="2:15">
      <c r="B106" s="107"/>
      <c r="C106" s="208" t="s">
        <v>142</v>
      </c>
      <c r="D106" s="430"/>
      <c r="E106" s="200"/>
      <c r="F106" s="99">
        <v>0</v>
      </c>
      <c r="G106" s="100"/>
      <c r="H106" s="99">
        <v>2</v>
      </c>
      <c r="I106" s="366" t="s">
        <v>27</v>
      </c>
      <c r="J106" s="431"/>
      <c r="K106" s="431"/>
      <c r="L106" s="431"/>
      <c r="M106" s="431"/>
      <c r="N106" s="211"/>
      <c r="O106" s="108"/>
    </row>
    <row r="107" spans="2:15">
      <c r="B107" s="107"/>
      <c r="C107" s="209" t="s">
        <v>81</v>
      </c>
      <c r="D107" s="432"/>
      <c r="E107" s="201"/>
      <c r="F107" s="101">
        <v>1</v>
      </c>
      <c r="G107" s="102"/>
      <c r="H107" s="101">
        <v>1</v>
      </c>
      <c r="I107" s="367" t="s">
        <v>217</v>
      </c>
      <c r="J107" s="433"/>
      <c r="K107" s="433"/>
      <c r="L107" s="433"/>
      <c r="M107" s="433"/>
      <c r="N107" s="212"/>
      <c r="O107" s="108"/>
    </row>
    <row r="108" spans="2:15">
      <c r="B108" s="206"/>
      <c r="C108" s="104" t="s">
        <v>220</v>
      </c>
      <c r="D108" s="104"/>
      <c r="E108" s="104"/>
      <c r="F108" s="109">
        <f>SUM(F109:F112)</f>
        <v>4</v>
      </c>
      <c r="G108" s="109" t="s">
        <v>62</v>
      </c>
      <c r="H108" s="109">
        <f>SUM(H109:H112)</f>
        <v>4</v>
      </c>
      <c r="I108" s="110" t="s">
        <v>183</v>
      </c>
      <c r="J108" s="104"/>
      <c r="K108" s="104"/>
      <c r="L108" s="104"/>
      <c r="M108" s="104"/>
      <c r="N108" s="104"/>
      <c r="O108" s="394">
        <v>45238</v>
      </c>
    </row>
    <row r="109" spans="2:15">
      <c r="B109" s="107"/>
      <c r="C109" s="207" t="s">
        <v>174</v>
      </c>
      <c r="D109" s="428"/>
      <c r="E109" s="199"/>
      <c r="F109" s="97">
        <v>1</v>
      </c>
      <c r="G109" s="98"/>
      <c r="H109" s="97">
        <v>1</v>
      </c>
      <c r="I109" s="365" t="s">
        <v>190</v>
      </c>
      <c r="J109" s="429"/>
      <c r="K109" s="429"/>
      <c r="L109" s="429"/>
      <c r="M109" s="429"/>
      <c r="N109" s="210"/>
      <c r="O109" s="108"/>
    </row>
    <row r="110" spans="2:15">
      <c r="B110" s="107"/>
      <c r="C110" s="208" t="s">
        <v>274</v>
      </c>
      <c r="D110" s="430"/>
      <c r="E110" s="200"/>
      <c r="F110" s="99">
        <v>2</v>
      </c>
      <c r="G110" s="100"/>
      <c r="H110" s="99">
        <v>0</v>
      </c>
      <c r="I110" s="366" t="s">
        <v>226</v>
      </c>
      <c r="J110" s="431"/>
      <c r="K110" s="431"/>
      <c r="L110" s="431"/>
      <c r="M110" s="431"/>
      <c r="N110" s="211"/>
      <c r="O110" s="108"/>
    </row>
    <row r="111" spans="2:15">
      <c r="B111" s="107"/>
      <c r="C111" s="208" t="s">
        <v>196</v>
      </c>
      <c r="D111" s="430"/>
      <c r="E111" s="200"/>
      <c r="F111" s="99">
        <v>1</v>
      </c>
      <c r="G111" s="100"/>
      <c r="H111" s="99">
        <v>1</v>
      </c>
      <c r="I111" s="366" t="s">
        <v>134</v>
      </c>
      <c r="J111" s="431"/>
      <c r="K111" s="431"/>
      <c r="L111" s="431"/>
      <c r="M111" s="431"/>
      <c r="N111" s="211"/>
      <c r="O111" s="108"/>
    </row>
    <row r="112" spans="2:15">
      <c r="B112" s="107"/>
      <c r="C112" s="209" t="s">
        <v>214</v>
      </c>
      <c r="D112" s="432"/>
      <c r="E112" s="201"/>
      <c r="F112" s="101">
        <v>0</v>
      </c>
      <c r="G112" s="102"/>
      <c r="H112" s="101">
        <v>2</v>
      </c>
      <c r="I112" s="367" t="s">
        <v>135</v>
      </c>
      <c r="J112" s="433"/>
      <c r="K112" s="433"/>
      <c r="L112" s="433"/>
      <c r="M112" s="433"/>
      <c r="N112" s="212"/>
      <c r="O112" s="108"/>
    </row>
    <row r="113" spans="2:15">
      <c r="B113" s="107"/>
      <c r="C113" s="104"/>
      <c r="D113" s="104"/>
      <c r="E113" s="104"/>
      <c r="F113" s="104"/>
      <c r="G113" s="104"/>
      <c r="H113" s="105"/>
      <c r="I113" s="104"/>
      <c r="J113" s="104"/>
      <c r="K113" s="104"/>
      <c r="L113" s="104"/>
      <c r="M113" s="104"/>
      <c r="N113" s="104"/>
      <c r="O113" s="108"/>
    </row>
    <row r="114" spans="2:15">
      <c r="B114" s="103" t="s">
        <v>300</v>
      </c>
      <c r="C114" s="96"/>
      <c r="D114" s="96"/>
      <c r="E114" s="104"/>
      <c r="F114" s="104"/>
      <c r="G114" s="104"/>
      <c r="H114" s="105"/>
      <c r="I114" s="104"/>
      <c r="J114" s="104"/>
      <c r="K114" s="104"/>
      <c r="L114" s="104"/>
      <c r="M114" s="104"/>
      <c r="N114" s="104"/>
      <c r="O114" s="106"/>
    </row>
    <row r="115" spans="2:15">
      <c r="B115" s="206"/>
      <c r="C115" s="104" t="s">
        <v>183</v>
      </c>
      <c r="D115" s="104"/>
      <c r="E115" s="104"/>
      <c r="F115" s="109">
        <f>SUM(F116:F119)</f>
        <v>4</v>
      </c>
      <c r="G115" s="109" t="s">
        <v>62</v>
      </c>
      <c r="H115" s="109">
        <f>SUM(H116:H119)</f>
        <v>4</v>
      </c>
      <c r="I115" s="110" t="s">
        <v>87</v>
      </c>
      <c r="J115" s="104"/>
      <c r="K115" s="104"/>
      <c r="L115" s="104"/>
      <c r="M115" s="104"/>
      <c r="N115" s="104"/>
      <c r="O115" s="394">
        <v>45243</v>
      </c>
    </row>
    <row r="116" spans="2:15">
      <c r="B116" s="107"/>
      <c r="C116" s="207" t="s">
        <v>135</v>
      </c>
      <c r="D116" s="428"/>
      <c r="E116" s="199"/>
      <c r="F116" s="97">
        <v>1</v>
      </c>
      <c r="G116" s="98"/>
      <c r="H116" s="97">
        <v>1</v>
      </c>
      <c r="I116" s="365" t="s">
        <v>182</v>
      </c>
      <c r="J116" s="429"/>
      <c r="K116" s="429"/>
      <c r="L116" s="429"/>
      <c r="M116" s="429"/>
      <c r="N116" s="210"/>
      <c r="O116" s="108"/>
    </row>
    <row r="117" spans="2:15">
      <c r="B117" s="107"/>
      <c r="C117" s="208" t="s">
        <v>36</v>
      </c>
      <c r="D117" s="430"/>
      <c r="E117" s="200"/>
      <c r="F117" s="99">
        <v>1</v>
      </c>
      <c r="G117" s="100"/>
      <c r="H117" s="99">
        <v>1</v>
      </c>
      <c r="I117" s="366" t="s">
        <v>142</v>
      </c>
      <c r="J117" s="431"/>
      <c r="K117" s="431"/>
      <c r="L117" s="431"/>
      <c r="M117" s="431"/>
      <c r="N117" s="211"/>
      <c r="O117" s="108"/>
    </row>
    <row r="118" spans="2:15">
      <c r="B118" s="107"/>
      <c r="C118" s="208" t="s">
        <v>134</v>
      </c>
      <c r="D118" s="430"/>
      <c r="E118" s="200"/>
      <c r="F118" s="99">
        <v>1</v>
      </c>
      <c r="G118" s="100"/>
      <c r="H118" s="99">
        <v>1</v>
      </c>
      <c r="I118" s="366" t="s">
        <v>81</v>
      </c>
      <c r="J118" s="431"/>
      <c r="K118" s="431"/>
      <c r="L118" s="431"/>
      <c r="M118" s="431"/>
      <c r="N118" s="211"/>
      <c r="O118" s="108"/>
    </row>
    <row r="119" spans="2:15">
      <c r="B119" s="107"/>
      <c r="C119" s="209" t="s">
        <v>190</v>
      </c>
      <c r="D119" s="432"/>
      <c r="E119" s="201"/>
      <c r="F119" s="101">
        <v>1</v>
      </c>
      <c r="G119" s="102"/>
      <c r="H119" s="101">
        <v>1</v>
      </c>
      <c r="I119" s="367" t="s">
        <v>238</v>
      </c>
      <c r="J119" s="433"/>
      <c r="K119" s="433"/>
      <c r="L119" s="433"/>
      <c r="M119" s="433"/>
      <c r="N119" s="212"/>
      <c r="O119" s="108"/>
    </row>
    <row r="120" spans="2:15">
      <c r="B120" s="206"/>
      <c r="C120" s="104" t="s">
        <v>55</v>
      </c>
      <c r="D120" s="104"/>
      <c r="E120" s="104"/>
      <c r="F120" s="109">
        <f>SUM(F121:F124)</f>
        <v>5</v>
      </c>
      <c r="G120" s="109" t="s">
        <v>62</v>
      </c>
      <c r="H120" s="109">
        <f>SUM(H121:H124)</f>
        <v>3</v>
      </c>
      <c r="I120" s="110" t="s">
        <v>220</v>
      </c>
      <c r="J120" s="104"/>
      <c r="K120" s="104"/>
      <c r="L120" s="104"/>
      <c r="M120" s="104"/>
      <c r="N120" s="104"/>
      <c r="O120" s="394">
        <v>45244</v>
      </c>
    </row>
    <row r="121" spans="2:15">
      <c r="B121" s="107"/>
      <c r="C121" s="207" t="s">
        <v>21</v>
      </c>
      <c r="D121" s="428"/>
      <c r="E121" s="199"/>
      <c r="F121" s="97">
        <v>1</v>
      </c>
      <c r="G121" s="98"/>
      <c r="H121" s="97">
        <v>1</v>
      </c>
      <c r="I121" s="365" t="s">
        <v>196</v>
      </c>
      <c r="J121" s="429"/>
      <c r="K121" s="429"/>
      <c r="L121" s="429"/>
      <c r="M121" s="429"/>
      <c r="N121" s="210"/>
      <c r="O121" s="108"/>
    </row>
    <row r="122" spans="2:15">
      <c r="B122" s="107"/>
      <c r="C122" s="208" t="s">
        <v>19</v>
      </c>
      <c r="D122" s="430"/>
      <c r="E122" s="200"/>
      <c r="F122" s="99">
        <v>1</v>
      </c>
      <c r="G122" s="100"/>
      <c r="H122" s="99">
        <v>1</v>
      </c>
      <c r="I122" s="366" t="s">
        <v>214</v>
      </c>
      <c r="J122" s="431"/>
      <c r="K122" s="431"/>
      <c r="L122" s="431"/>
      <c r="M122" s="431"/>
      <c r="N122" s="211"/>
      <c r="O122" s="108"/>
    </row>
    <row r="123" spans="2:15">
      <c r="B123" s="107"/>
      <c r="C123" s="208" t="s">
        <v>26</v>
      </c>
      <c r="D123" s="430"/>
      <c r="E123" s="200"/>
      <c r="F123" s="99">
        <v>2</v>
      </c>
      <c r="G123" s="100"/>
      <c r="H123" s="99">
        <v>0</v>
      </c>
      <c r="I123" s="366" t="s">
        <v>215</v>
      </c>
      <c r="J123" s="431"/>
      <c r="K123" s="431"/>
      <c r="L123" s="431"/>
      <c r="M123" s="431"/>
      <c r="N123" s="211"/>
      <c r="O123" s="108"/>
    </row>
    <row r="124" spans="2:15">
      <c r="B124" s="107"/>
      <c r="C124" s="209" t="s">
        <v>20</v>
      </c>
      <c r="D124" s="432"/>
      <c r="E124" s="201"/>
      <c r="F124" s="101">
        <v>1</v>
      </c>
      <c r="G124" s="102"/>
      <c r="H124" s="101">
        <v>1</v>
      </c>
      <c r="I124" s="367" t="s">
        <v>174</v>
      </c>
      <c r="J124" s="433"/>
      <c r="K124" s="433"/>
      <c r="L124" s="433"/>
      <c r="M124" s="433"/>
      <c r="N124" s="212"/>
      <c r="O124" s="108"/>
    </row>
    <row r="125" spans="2:15">
      <c r="B125" s="206"/>
      <c r="C125" s="104" t="s">
        <v>69</v>
      </c>
      <c r="D125" s="104"/>
      <c r="E125" s="104"/>
      <c r="F125" s="109">
        <f>SUM(F126:F129)</f>
        <v>5</v>
      </c>
      <c r="G125" s="109" t="s">
        <v>62</v>
      </c>
      <c r="H125" s="109">
        <f>SUM(H126:H129)</f>
        <v>3</v>
      </c>
      <c r="I125" s="110" t="s">
        <v>172</v>
      </c>
      <c r="J125" s="104"/>
      <c r="K125" s="104"/>
      <c r="L125" s="104"/>
      <c r="M125" s="104"/>
      <c r="N125" s="104"/>
      <c r="O125" s="394">
        <v>45245</v>
      </c>
    </row>
    <row r="126" spans="2:15">
      <c r="B126" s="107"/>
      <c r="C126" s="207" t="s">
        <v>217</v>
      </c>
      <c r="D126" s="428"/>
      <c r="E126" s="199"/>
      <c r="F126" s="97">
        <v>1</v>
      </c>
      <c r="G126" s="98"/>
      <c r="H126" s="97">
        <v>1</v>
      </c>
      <c r="I126" s="365" t="s">
        <v>177</v>
      </c>
      <c r="J126" s="429"/>
      <c r="K126" s="429"/>
      <c r="L126" s="429"/>
      <c r="M126" s="429"/>
      <c r="N126" s="210"/>
      <c r="O126" s="108"/>
    </row>
    <row r="127" spans="2:15">
      <c r="B127" s="107"/>
      <c r="C127" s="208" t="s">
        <v>27</v>
      </c>
      <c r="D127" s="430"/>
      <c r="E127" s="200"/>
      <c r="F127" s="99">
        <v>1</v>
      </c>
      <c r="G127" s="100"/>
      <c r="H127" s="99">
        <v>1</v>
      </c>
      <c r="I127" s="366" t="s">
        <v>137</v>
      </c>
      <c r="J127" s="431"/>
      <c r="K127" s="431"/>
      <c r="L127" s="431"/>
      <c r="M127" s="431"/>
      <c r="N127" s="211"/>
      <c r="O127" s="108"/>
    </row>
    <row r="128" spans="2:15">
      <c r="B128" s="107"/>
      <c r="C128" s="208" t="s">
        <v>72</v>
      </c>
      <c r="D128" s="430"/>
      <c r="E128" s="200"/>
      <c r="F128" s="99">
        <v>2</v>
      </c>
      <c r="G128" s="100"/>
      <c r="H128" s="99">
        <v>0</v>
      </c>
      <c r="I128" s="366" t="s">
        <v>144</v>
      </c>
      <c r="J128" s="431"/>
      <c r="K128" s="431"/>
      <c r="L128" s="431"/>
      <c r="M128" s="431"/>
      <c r="N128" s="211"/>
      <c r="O128" s="108"/>
    </row>
    <row r="129" spans="2:15">
      <c r="B129" s="107"/>
      <c r="C129" s="209" t="s">
        <v>175</v>
      </c>
      <c r="D129" s="432"/>
      <c r="E129" s="201"/>
      <c r="F129" s="101">
        <v>1</v>
      </c>
      <c r="G129" s="102"/>
      <c r="H129" s="101">
        <v>1</v>
      </c>
      <c r="I129" s="367" t="s">
        <v>171</v>
      </c>
      <c r="J129" s="433"/>
      <c r="K129" s="433"/>
      <c r="L129" s="433"/>
      <c r="M129" s="433"/>
      <c r="N129" s="212"/>
      <c r="O129" s="108"/>
    </row>
    <row r="130" spans="2:15">
      <c r="B130" s="107"/>
      <c r="C130" s="104"/>
      <c r="D130" s="104"/>
      <c r="E130" s="104"/>
      <c r="F130" s="104"/>
      <c r="G130" s="104"/>
      <c r="H130" s="105"/>
      <c r="I130" s="104"/>
      <c r="J130" s="104"/>
      <c r="K130" s="104"/>
      <c r="L130" s="104"/>
      <c r="M130" s="104"/>
      <c r="N130" s="104"/>
      <c r="O130" s="108"/>
    </row>
    <row r="131" spans="2:15">
      <c r="B131" s="103" t="s">
        <v>305</v>
      </c>
      <c r="C131" s="96"/>
      <c r="D131" s="96"/>
      <c r="E131" s="104"/>
      <c r="F131" s="104"/>
      <c r="G131" s="104"/>
      <c r="H131" s="105"/>
      <c r="I131" s="104"/>
      <c r="J131" s="104"/>
      <c r="K131" s="104"/>
      <c r="L131" s="104"/>
      <c r="M131" s="104"/>
      <c r="N131" s="104"/>
      <c r="O131" s="106"/>
    </row>
    <row r="132" spans="2:15">
      <c r="B132" s="206"/>
      <c r="C132" s="104" t="s">
        <v>69</v>
      </c>
      <c r="D132" s="104"/>
      <c r="E132" s="104"/>
      <c r="F132" s="109">
        <f>SUM(F133:F136)</f>
        <v>4</v>
      </c>
      <c r="G132" s="109" t="s">
        <v>62</v>
      </c>
      <c r="H132" s="109">
        <f>SUM(H133:H136)</f>
        <v>4</v>
      </c>
      <c r="I132" s="110" t="s">
        <v>220</v>
      </c>
      <c r="J132" s="104"/>
      <c r="K132" s="104"/>
      <c r="L132" s="104"/>
      <c r="M132" s="104"/>
      <c r="N132" s="104"/>
      <c r="O132" s="394">
        <v>45250</v>
      </c>
    </row>
    <row r="133" spans="2:15">
      <c r="B133" s="107"/>
      <c r="C133" s="207" t="s">
        <v>217</v>
      </c>
      <c r="D133" s="428"/>
      <c r="E133" s="199"/>
      <c r="F133" s="97">
        <v>0</v>
      </c>
      <c r="G133" s="98"/>
      <c r="H133" s="97">
        <v>2</v>
      </c>
      <c r="I133" s="365" t="s">
        <v>215</v>
      </c>
      <c r="J133" s="429"/>
      <c r="K133" s="429"/>
      <c r="L133" s="429"/>
      <c r="M133" s="429"/>
      <c r="N133" s="210"/>
      <c r="O133" s="108"/>
    </row>
    <row r="134" spans="2:15">
      <c r="B134" s="107"/>
      <c r="C134" s="208" t="s">
        <v>27</v>
      </c>
      <c r="D134" s="430"/>
      <c r="E134" s="200"/>
      <c r="F134" s="99">
        <v>2</v>
      </c>
      <c r="G134" s="100"/>
      <c r="H134" s="99">
        <v>0</v>
      </c>
      <c r="I134" s="366" t="s">
        <v>196</v>
      </c>
      <c r="J134" s="431"/>
      <c r="K134" s="431"/>
      <c r="L134" s="431"/>
      <c r="M134" s="431"/>
      <c r="N134" s="211"/>
      <c r="O134" s="108"/>
    </row>
    <row r="135" spans="2:15">
      <c r="B135" s="107"/>
      <c r="C135" s="208" t="s">
        <v>72</v>
      </c>
      <c r="D135" s="430"/>
      <c r="E135" s="200"/>
      <c r="F135" s="99">
        <v>0</v>
      </c>
      <c r="G135" s="100"/>
      <c r="H135" s="99">
        <v>2</v>
      </c>
      <c r="I135" s="366" t="s">
        <v>214</v>
      </c>
      <c r="J135" s="431"/>
      <c r="K135" s="431"/>
      <c r="L135" s="431"/>
      <c r="M135" s="431"/>
      <c r="N135" s="211"/>
      <c r="O135" s="108"/>
    </row>
    <row r="136" spans="2:15">
      <c r="B136" s="107"/>
      <c r="C136" s="209" t="s">
        <v>175</v>
      </c>
      <c r="D136" s="432"/>
      <c r="E136" s="201"/>
      <c r="F136" s="101">
        <v>2</v>
      </c>
      <c r="G136" s="102"/>
      <c r="H136" s="101">
        <v>0</v>
      </c>
      <c r="I136" s="367" t="s">
        <v>174</v>
      </c>
      <c r="J136" s="433"/>
      <c r="K136" s="433"/>
      <c r="L136" s="433"/>
      <c r="M136" s="433"/>
      <c r="N136" s="212"/>
      <c r="O136" s="108"/>
    </row>
    <row r="137" spans="2:15">
      <c r="B137" s="206"/>
      <c r="C137" s="104" t="s">
        <v>55</v>
      </c>
      <c r="D137" s="104"/>
      <c r="E137" s="104"/>
      <c r="F137" s="109">
        <f>SUM(F138:F141)</f>
        <v>3</v>
      </c>
      <c r="G137" s="109" t="s">
        <v>62</v>
      </c>
      <c r="H137" s="109">
        <f>SUM(H138:H141)</f>
        <v>5</v>
      </c>
      <c r="I137" s="110" t="s">
        <v>183</v>
      </c>
      <c r="J137" s="104"/>
      <c r="K137" s="104"/>
      <c r="L137" s="104"/>
      <c r="M137" s="104"/>
      <c r="N137" s="104"/>
      <c r="O137" s="394">
        <v>45251</v>
      </c>
    </row>
    <row r="138" spans="2:15">
      <c r="B138" s="107"/>
      <c r="C138" s="207" t="s">
        <v>21</v>
      </c>
      <c r="D138" s="428"/>
      <c r="E138" s="199"/>
      <c r="F138" s="97">
        <v>2</v>
      </c>
      <c r="G138" s="98"/>
      <c r="H138" s="97">
        <v>0</v>
      </c>
      <c r="I138" s="365" t="s">
        <v>134</v>
      </c>
      <c r="J138" s="429"/>
      <c r="K138" s="429"/>
      <c r="L138" s="429"/>
      <c r="M138" s="429"/>
      <c r="N138" s="210"/>
      <c r="O138" s="108"/>
    </row>
    <row r="139" spans="2:15">
      <c r="B139" s="107"/>
      <c r="C139" s="208" t="s">
        <v>20</v>
      </c>
      <c r="D139" s="430"/>
      <c r="E139" s="200"/>
      <c r="F139" s="99">
        <v>1</v>
      </c>
      <c r="G139" s="100"/>
      <c r="H139" s="99">
        <v>1</v>
      </c>
      <c r="I139" s="366" t="s">
        <v>190</v>
      </c>
      <c r="J139" s="431"/>
      <c r="K139" s="431"/>
      <c r="L139" s="431"/>
      <c r="M139" s="431"/>
      <c r="N139" s="211"/>
      <c r="O139" s="108"/>
    </row>
    <row r="140" spans="2:15">
      <c r="B140" s="107"/>
      <c r="C140" s="208" t="s">
        <v>26</v>
      </c>
      <c r="D140" s="430"/>
      <c r="E140" s="200"/>
      <c r="F140" s="99">
        <v>0</v>
      </c>
      <c r="G140" s="100"/>
      <c r="H140" s="99">
        <v>2</v>
      </c>
      <c r="I140" s="366" t="s">
        <v>226</v>
      </c>
      <c r="J140" s="431"/>
      <c r="K140" s="431"/>
      <c r="L140" s="431"/>
      <c r="M140" s="431"/>
      <c r="N140" s="211"/>
      <c r="O140" s="108"/>
    </row>
    <row r="141" spans="2:15">
      <c r="B141" s="107"/>
      <c r="C141" s="209" t="s">
        <v>230</v>
      </c>
      <c r="D141" s="432"/>
      <c r="E141" s="201"/>
      <c r="F141" s="101">
        <v>0</v>
      </c>
      <c r="G141" s="102"/>
      <c r="H141" s="101">
        <v>2</v>
      </c>
      <c r="I141" s="367" t="s">
        <v>135</v>
      </c>
      <c r="J141" s="433"/>
      <c r="K141" s="433"/>
      <c r="L141" s="433"/>
      <c r="M141" s="433"/>
      <c r="N141" s="212"/>
      <c r="O141" s="108"/>
    </row>
    <row r="142" spans="2:15">
      <c r="B142" s="206"/>
      <c r="C142" s="104" t="s">
        <v>172</v>
      </c>
      <c r="D142" s="104"/>
      <c r="E142" s="104"/>
      <c r="F142" s="109">
        <f>SUM(F143:F146)</f>
        <v>3</v>
      </c>
      <c r="G142" s="109" t="s">
        <v>62</v>
      </c>
      <c r="H142" s="109">
        <f>SUM(H143:H146)</f>
        <v>5</v>
      </c>
      <c r="I142" s="110" t="s">
        <v>87</v>
      </c>
      <c r="J142" s="104"/>
      <c r="K142" s="104"/>
      <c r="L142" s="104"/>
      <c r="M142" s="104"/>
      <c r="N142" s="104"/>
      <c r="O142" s="394">
        <v>45252</v>
      </c>
    </row>
    <row r="143" spans="2:15">
      <c r="B143" s="107"/>
      <c r="C143" s="207" t="s">
        <v>171</v>
      </c>
      <c r="D143" s="428"/>
      <c r="E143" s="199"/>
      <c r="F143" s="97">
        <v>0</v>
      </c>
      <c r="G143" s="98"/>
      <c r="H143" s="97">
        <v>2</v>
      </c>
      <c r="I143" s="365" t="s">
        <v>182</v>
      </c>
      <c r="J143" s="429"/>
      <c r="K143" s="429"/>
      <c r="L143" s="429"/>
      <c r="M143" s="429"/>
      <c r="N143" s="210"/>
      <c r="O143" s="108"/>
    </row>
    <row r="144" spans="2:15">
      <c r="B144" s="107"/>
      <c r="C144" s="208" t="s">
        <v>137</v>
      </c>
      <c r="D144" s="430"/>
      <c r="E144" s="200"/>
      <c r="F144" s="99">
        <v>0</v>
      </c>
      <c r="G144" s="100"/>
      <c r="H144" s="99">
        <v>2</v>
      </c>
      <c r="I144" s="366" t="s">
        <v>142</v>
      </c>
      <c r="J144" s="431"/>
      <c r="K144" s="431"/>
      <c r="L144" s="431"/>
      <c r="M144" s="431"/>
      <c r="N144" s="211"/>
      <c r="O144" s="108"/>
    </row>
    <row r="145" spans="2:15">
      <c r="B145" s="107"/>
      <c r="C145" s="208" t="s">
        <v>198</v>
      </c>
      <c r="D145" s="430"/>
      <c r="E145" s="200"/>
      <c r="F145" s="99">
        <v>1</v>
      </c>
      <c r="G145" s="100"/>
      <c r="H145" s="99">
        <v>1</v>
      </c>
      <c r="I145" s="366" t="s">
        <v>308</v>
      </c>
      <c r="J145" s="431"/>
      <c r="K145" s="431"/>
      <c r="L145" s="431"/>
      <c r="M145" s="431"/>
      <c r="N145" s="211"/>
      <c r="O145" s="108"/>
    </row>
    <row r="146" spans="2:15">
      <c r="B146" s="107"/>
      <c r="C146" s="209" t="s">
        <v>144</v>
      </c>
      <c r="D146" s="432"/>
      <c r="E146" s="201"/>
      <c r="F146" s="101">
        <v>2</v>
      </c>
      <c r="G146" s="102"/>
      <c r="H146" s="101">
        <v>0</v>
      </c>
      <c r="I146" s="367" t="s">
        <v>238</v>
      </c>
      <c r="J146" s="433"/>
      <c r="K146" s="433"/>
      <c r="L146" s="433"/>
      <c r="M146" s="433"/>
      <c r="N146" s="212"/>
      <c r="O146" s="108"/>
    </row>
    <row r="147" spans="2:15">
      <c r="B147" s="107"/>
      <c r="C147" s="104"/>
      <c r="D147" s="104"/>
      <c r="E147" s="104"/>
      <c r="F147" s="104"/>
      <c r="G147" s="104"/>
      <c r="H147" s="105"/>
      <c r="I147" s="104"/>
      <c r="J147" s="104"/>
      <c r="K147" s="104"/>
      <c r="L147" s="104"/>
      <c r="M147" s="104"/>
      <c r="N147" s="104"/>
      <c r="O147" s="108"/>
    </row>
    <row r="148" spans="2:15">
      <c r="B148" s="103" t="s">
        <v>309</v>
      </c>
      <c r="C148" s="96"/>
      <c r="D148" s="96"/>
      <c r="E148" s="104"/>
      <c r="F148" s="104"/>
      <c r="G148" s="104"/>
      <c r="H148" s="105"/>
      <c r="I148" s="104"/>
      <c r="J148" s="104"/>
      <c r="K148" s="104"/>
      <c r="L148" s="104"/>
      <c r="M148" s="104"/>
      <c r="N148" s="104"/>
      <c r="O148" s="106"/>
    </row>
    <row r="149" spans="2:15">
      <c r="B149" s="206"/>
      <c r="C149" s="104" t="s">
        <v>220</v>
      </c>
      <c r="D149" s="104"/>
      <c r="E149" s="104"/>
      <c r="F149" s="109">
        <f>SUM(F150:F153)</f>
        <v>3</v>
      </c>
      <c r="G149" s="109" t="s">
        <v>62</v>
      </c>
      <c r="H149" s="109">
        <f>SUM(H150:H153)</f>
        <v>5</v>
      </c>
      <c r="I149" s="110" t="s">
        <v>172</v>
      </c>
      <c r="J149" s="104"/>
      <c r="K149" s="104"/>
      <c r="L149" s="104"/>
      <c r="M149" s="104"/>
      <c r="N149" s="104"/>
      <c r="O149" s="394">
        <v>45259</v>
      </c>
    </row>
    <row r="150" spans="2:15">
      <c r="B150" s="107"/>
      <c r="C150" s="207" t="s">
        <v>174</v>
      </c>
      <c r="D150" s="428"/>
      <c r="E150" s="199"/>
      <c r="F150" s="97">
        <v>1</v>
      </c>
      <c r="G150" s="98"/>
      <c r="H150" s="97">
        <v>1</v>
      </c>
      <c r="I150" s="365" t="s">
        <v>171</v>
      </c>
      <c r="J150" s="429"/>
      <c r="K150" s="429"/>
      <c r="L150" s="429"/>
      <c r="M150" s="429"/>
      <c r="N150" s="210"/>
      <c r="O150" s="108"/>
    </row>
    <row r="151" spans="2:15">
      <c r="B151" s="107"/>
      <c r="C151" s="208" t="s">
        <v>215</v>
      </c>
      <c r="D151" s="430"/>
      <c r="E151" s="200"/>
      <c r="F151" s="99">
        <v>0</v>
      </c>
      <c r="G151" s="100"/>
      <c r="H151" s="99">
        <v>2</v>
      </c>
      <c r="I151" s="366" t="s">
        <v>198</v>
      </c>
      <c r="J151" s="431"/>
      <c r="K151" s="431"/>
      <c r="L151" s="431"/>
      <c r="M151" s="431"/>
      <c r="N151" s="211"/>
      <c r="O151" s="108"/>
    </row>
    <row r="152" spans="2:15">
      <c r="B152" s="107"/>
      <c r="C152" s="208" t="s">
        <v>214</v>
      </c>
      <c r="D152" s="430"/>
      <c r="E152" s="200"/>
      <c r="F152" s="99">
        <v>1</v>
      </c>
      <c r="G152" s="100"/>
      <c r="H152" s="99">
        <v>1</v>
      </c>
      <c r="I152" s="366" t="s">
        <v>144</v>
      </c>
      <c r="J152" s="431"/>
      <c r="K152" s="431"/>
      <c r="L152" s="431"/>
      <c r="M152" s="431"/>
      <c r="N152" s="211"/>
      <c r="O152" s="108"/>
    </row>
    <row r="153" spans="2:15">
      <c r="B153" s="107"/>
      <c r="C153" s="209" t="s">
        <v>196</v>
      </c>
      <c r="D153" s="432"/>
      <c r="E153" s="201"/>
      <c r="F153" s="101">
        <v>1</v>
      </c>
      <c r="G153" s="102"/>
      <c r="H153" s="101">
        <v>1</v>
      </c>
      <c r="I153" s="367" t="s">
        <v>137</v>
      </c>
      <c r="J153" s="433"/>
      <c r="K153" s="433"/>
      <c r="L153" s="433"/>
      <c r="M153" s="433"/>
      <c r="N153" s="212"/>
      <c r="O153" s="108"/>
    </row>
    <row r="154" spans="2:15">
      <c r="B154" s="206"/>
      <c r="C154" s="104" t="s">
        <v>87</v>
      </c>
      <c r="D154" s="104"/>
      <c r="E154" s="104"/>
      <c r="F154" s="109">
        <f>SUM(F155:F158)</f>
        <v>6</v>
      </c>
      <c r="G154" s="109" t="s">
        <v>62</v>
      </c>
      <c r="H154" s="109">
        <f>SUM(H155:H158)</f>
        <v>2</v>
      </c>
      <c r="I154" s="110" t="s">
        <v>55</v>
      </c>
      <c r="J154" s="104"/>
      <c r="K154" s="104"/>
      <c r="L154" s="104"/>
      <c r="M154" s="104"/>
      <c r="N154" s="104"/>
      <c r="O154" s="394">
        <v>45260</v>
      </c>
    </row>
    <row r="155" spans="2:15">
      <c r="B155" s="107"/>
      <c r="C155" s="207" t="s">
        <v>142</v>
      </c>
      <c r="D155" s="428"/>
      <c r="E155" s="199"/>
      <c r="F155" s="97">
        <v>1</v>
      </c>
      <c r="G155" s="98"/>
      <c r="H155" s="97">
        <v>1</v>
      </c>
      <c r="I155" s="365" t="s">
        <v>26</v>
      </c>
      <c r="J155" s="429"/>
      <c r="K155" s="429"/>
      <c r="L155" s="429"/>
      <c r="M155" s="429"/>
      <c r="N155" s="210"/>
      <c r="O155" s="108"/>
    </row>
    <row r="156" spans="2:15">
      <c r="B156" s="107"/>
      <c r="C156" s="208" t="s">
        <v>308</v>
      </c>
      <c r="D156" s="430"/>
      <c r="E156" s="200"/>
      <c r="F156" s="99">
        <v>1</v>
      </c>
      <c r="G156" s="100"/>
      <c r="H156" s="99">
        <v>1</v>
      </c>
      <c r="I156" s="366" t="s">
        <v>19</v>
      </c>
      <c r="J156" s="431"/>
      <c r="K156" s="431"/>
      <c r="L156" s="431"/>
      <c r="M156" s="431"/>
      <c r="N156" s="211"/>
      <c r="O156" s="108"/>
    </row>
    <row r="157" spans="2:15">
      <c r="B157" s="107"/>
      <c r="C157" s="208" t="s">
        <v>238</v>
      </c>
      <c r="D157" s="430"/>
      <c r="E157" s="200"/>
      <c r="F157" s="99">
        <v>2</v>
      </c>
      <c r="G157" s="100"/>
      <c r="H157" s="99">
        <v>0</v>
      </c>
      <c r="I157" s="366" t="s">
        <v>20</v>
      </c>
      <c r="J157" s="431"/>
      <c r="K157" s="431"/>
      <c r="L157" s="431"/>
      <c r="M157" s="431"/>
      <c r="N157" s="211"/>
      <c r="O157" s="108"/>
    </row>
    <row r="158" spans="2:15">
      <c r="B158" s="107"/>
      <c r="C158" s="209" t="s">
        <v>81</v>
      </c>
      <c r="D158" s="432"/>
      <c r="E158" s="201"/>
      <c r="F158" s="101">
        <v>2</v>
      </c>
      <c r="G158" s="102"/>
      <c r="H158" s="101">
        <v>0</v>
      </c>
      <c r="I158" s="367" t="s">
        <v>21</v>
      </c>
      <c r="J158" s="433"/>
      <c r="K158" s="433"/>
      <c r="L158" s="433"/>
      <c r="M158" s="433"/>
      <c r="N158" s="212"/>
      <c r="O158" s="108"/>
    </row>
    <row r="159" spans="2:15">
      <c r="B159" s="206"/>
      <c r="C159" s="104" t="s">
        <v>183</v>
      </c>
      <c r="D159" s="104"/>
      <c r="E159" s="104"/>
      <c r="F159" s="109">
        <f>SUM(F160:F163)</f>
        <v>4</v>
      </c>
      <c r="G159" s="109" t="s">
        <v>62</v>
      </c>
      <c r="H159" s="109">
        <f>SUM(H160:H163)</f>
        <v>4</v>
      </c>
      <c r="I159" s="110" t="s">
        <v>69</v>
      </c>
      <c r="J159" s="104"/>
      <c r="K159" s="104"/>
      <c r="L159" s="104"/>
      <c r="M159" s="104"/>
      <c r="N159" s="104"/>
      <c r="O159" s="394">
        <v>45260</v>
      </c>
    </row>
    <row r="160" spans="2:15">
      <c r="B160" s="107"/>
      <c r="C160" s="207" t="s">
        <v>134</v>
      </c>
      <c r="D160" s="428"/>
      <c r="E160" s="199"/>
      <c r="F160" s="97">
        <v>1</v>
      </c>
      <c r="G160" s="98"/>
      <c r="H160" s="97">
        <v>1</v>
      </c>
      <c r="I160" s="365" t="s">
        <v>175</v>
      </c>
      <c r="J160" s="429"/>
      <c r="K160" s="429"/>
      <c r="L160" s="429"/>
      <c r="M160" s="429"/>
      <c r="N160" s="210"/>
      <c r="O160" s="108"/>
    </row>
    <row r="161" spans="2:15">
      <c r="B161" s="107"/>
      <c r="C161" s="208" t="s">
        <v>226</v>
      </c>
      <c r="D161" s="430"/>
      <c r="E161" s="200"/>
      <c r="F161" s="99">
        <v>0</v>
      </c>
      <c r="G161" s="100"/>
      <c r="H161" s="99">
        <v>2</v>
      </c>
      <c r="I161" s="366" t="s">
        <v>72</v>
      </c>
      <c r="J161" s="431"/>
      <c r="K161" s="431"/>
      <c r="L161" s="431"/>
      <c r="M161" s="431"/>
      <c r="N161" s="211"/>
      <c r="O161" s="108"/>
    </row>
    <row r="162" spans="2:15">
      <c r="B162" s="107"/>
      <c r="C162" s="208" t="s">
        <v>135</v>
      </c>
      <c r="D162" s="430"/>
      <c r="E162" s="200"/>
      <c r="F162" s="99">
        <v>1</v>
      </c>
      <c r="G162" s="100"/>
      <c r="H162" s="99">
        <v>1</v>
      </c>
      <c r="I162" s="366" t="s">
        <v>217</v>
      </c>
      <c r="J162" s="431"/>
      <c r="K162" s="431"/>
      <c r="L162" s="431"/>
      <c r="M162" s="431"/>
      <c r="N162" s="211"/>
      <c r="O162" s="108"/>
    </row>
    <row r="163" spans="2:15">
      <c r="B163" s="107"/>
      <c r="C163" s="209" t="s">
        <v>190</v>
      </c>
      <c r="D163" s="432"/>
      <c r="E163" s="201"/>
      <c r="F163" s="101">
        <v>2</v>
      </c>
      <c r="G163" s="102"/>
      <c r="H163" s="101">
        <v>0</v>
      </c>
      <c r="I163" s="367" t="s">
        <v>27</v>
      </c>
      <c r="J163" s="433"/>
      <c r="K163" s="433"/>
      <c r="L163" s="433"/>
      <c r="M163" s="433"/>
      <c r="N163" s="212"/>
      <c r="O163" s="108"/>
    </row>
    <row r="164" spans="2:15">
      <c r="B164" s="107"/>
      <c r="C164" s="104"/>
      <c r="D164" s="104"/>
      <c r="E164" s="104"/>
      <c r="F164" s="104"/>
      <c r="G164" s="104"/>
      <c r="H164" s="105"/>
      <c r="I164" s="104"/>
      <c r="J164" s="104"/>
      <c r="K164" s="104"/>
      <c r="L164" s="104"/>
      <c r="M164" s="104"/>
      <c r="N164" s="104"/>
      <c r="O164" s="108"/>
    </row>
    <row r="165" spans="2:15">
      <c r="B165" s="103" t="s">
        <v>318</v>
      </c>
      <c r="C165" s="96"/>
      <c r="D165" s="96"/>
      <c r="E165" s="104"/>
      <c r="F165" s="104"/>
      <c r="G165" s="104"/>
      <c r="H165" s="105"/>
      <c r="I165" s="104"/>
      <c r="J165" s="104"/>
      <c r="K165" s="104"/>
      <c r="L165" s="104"/>
      <c r="M165" s="104"/>
      <c r="N165" s="104"/>
      <c r="O165" s="106"/>
    </row>
    <row r="166" spans="2:15">
      <c r="B166" s="206"/>
      <c r="C166" s="104" t="s">
        <v>172</v>
      </c>
      <c r="D166" s="104"/>
      <c r="E166" s="104"/>
      <c r="F166" s="109">
        <f>SUM(F167:F170)</f>
        <v>2</v>
      </c>
      <c r="G166" s="109" t="s">
        <v>62</v>
      </c>
      <c r="H166" s="109">
        <f>SUM(H167:H170)</f>
        <v>6</v>
      </c>
      <c r="I166" s="110" t="s">
        <v>183</v>
      </c>
      <c r="J166" s="104"/>
      <c r="K166" s="104"/>
      <c r="L166" s="104"/>
      <c r="M166" s="104"/>
      <c r="N166" s="104"/>
      <c r="O166" s="394">
        <v>45266</v>
      </c>
    </row>
    <row r="167" spans="2:15">
      <c r="B167" s="107"/>
      <c r="C167" s="207" t="s">
        <v>137</v>
      </c>
      <c r="D167" s="428"/>
      <c r="E167" s="199"/>
      <c r="F167" s="97">
        <v>0</v>
      </c>
      <c r="G167" s="98"/>
      <c r="H167" s="97">
        <v>2</v>
      </c>
      <c r="I167" s="365" t="s">
        <v>135</v>
      </c>
      <c r="J167" s="429"/>
      <c r="K167" s="429"/>
      <c r="L167" s="429"/>
      <c r="M167" s="429"/>
      <c r="N167" s="210"/>
      <c r="O167" s="108"/>
    </row>
    <row r="168" spans="2:15">
      <c r="B168" s="107"/>
      <c r="C168" s="208" t="s">
        <v>144</v>
      </c>
      <c r="D168" s="430"/>
      <c r="E168" s="200"/>
      <c r="F168" s="99">
        <v>2</v>
      </c>
      <c r="G168" s="100"/>
      <c r="H168" s="99">
        <v>0</v>
      </c>
      <c r="I168" s="366" t="s">
        <v>134</v>
      </c>
      <c r="J168" s="431"/>
      <c r="K168" s="431"/>
      <c r="L168" s="431"/>
      <c r="M168" s="431"/>
      <c r="N168" s="211"/>
      <c r="O168" s="108"/>
    </row>
    <row r="169" spans="2:15">
      <c r="B169" s="107"/>
      <c r="C169" s="208" t="s">
        <v>198</v>
      </c>
      <c r="D169" s="430"/>
      <c r="E169" s="200"/>
      <c r="F169" s="99">
        <v>0</v>
      </c>
      <c r="G169" s="100"/>
      <c r="H169" s="99">
        <v>2</v>
      </c>
      <c r="I169" s="366" t="s">
        <v>190</v>
      </c>
      <c r="J169" s="431"/>
      <c r="K169" s="431"/>
      <c r="L169" s="431"/>
      <c r="M169" s="431"/>
      <c r="N169" s="211"/>
      <c r="O169" s="108"/>
    </row>
    <row r="170" spans="2:15">
      <c r="B170" s="107"/>
      <c r="C170" s="209" t="s">
        <v>177</v>
      </c>
      <c r="D170" s="432"/>
      <c r="E170" s="201"/>
      <c r="F170" s="101">
        <v>0</v>
      </c>
      <c r="G170" s="102"/>
      <c r="H170" s="101">
        <v>2</v>
      </c>
      <c r="I170" s="367" t="s">
        <v>226</v>
      </c>
      <c r="J170" s="433"/>
      <c r="K170" s="433"/>
      <c r="L170" s="433"/>
      <c r="M170" s="433"/>
      <c r="N170" s="212"/>
      <c r="O170" s="108"/>
    </row>
    <row r="171" spans="2:15">
      <c r="B171" s="206"/>
      <c r="C171" s="104" t="s">
        <v>55</v>
      </c>
      <c r="D171" s="104"/>
      <c r="E171" s="104"/>
      <c r="F171" s="109">
        <f>SUM(F172:F175)</f>
        <v>4</v>
      </c>
      <c r="G171" s="109" t="s">
        <v>62</v>
      </c>
      <c r="H171" s="109">
        <f>SUM(H172:H175)</f>
        <v>4</v>
      </c>
      <c r="I171" s="110" t="s">
        <v>69</v>
      </c>
      <c r="J171" s="104"/>
      <c r="K171" s="104"/>
      <c r="L171" s="104"/>
      <c r="M171" s="104"/>
      <c r="N171" s="104"/>
      <c r="O171" s="394">
        <v>45267</v>
      </c>
    </row>
    <row r="172" spans="2:15">
      <c r="B172" s="107"/>
      <c r="C172" s="207" t="s">
        <v>21</v>
      </c>
      <c r="D172" s="428"/>
      <c r="E172" s="199"/>
      <c r="F172" s="97">
        <v>2</v>
      </c>
      <c r="G172" s="98"/>
      <c r="H172" s="97">
        <v>0</v>
      </c>
      <c r="I172" s="365" t="s">
        <v>67</v>
      </c>
      <c r="J172" s="429"/>
      <c r="K172" s="429"/>
      <c r="L172" s="429"/>
      <c r="M172" s="429"/>
      <c r="N172" s="210"/>
      <c r="O172" s="108"/>
    </row>
    <row r="173" spans="2:15">
      <c r="B173" s="107"/>
      <c r="C173" s="208" t="s">
        <v>19</v>
      </c>
      <c r="D173" s="430"/>
      <c r="E173" s="200"/>
      <c r="F173" s="99">
        <v>1</v>
      </c>
      <c r="G173" s="100"/>
      <c r="H173" s="99">
        <v>1</v>
      </c>
      <c r="I173" s="366" t="s">
        <v>217</v>
      </c>
      <c r="J173" s="431"/>
      <c r="K173" s="431"/>
      <c r="L173" s="431"/>
      <c r="M173" s="431"/>
      <c r="N173" s="211"/>
      <c r="O173" s="108"/>
    </row>
    <row r="174" spans="2:15">
      <c r="B174" s="107"/>
      <c r="C174" s="208" t="s">
        <v>26</v>
      </c>
      <c r="D174" s="430"/>
      <c r="E174" s="200"/>
      <c r="F174" s="99">
        <v>1</v>
      </c>
      <c r="G174" s="100"/>
      <c r="H174" s="99">
        <v>1</v>
      </c>
      <c r="I174" s="366" t="s">
        <v>72</v>
      </c>
      <c r="J174" s="431"/>
      <c r="K174" s="431"/>
      <c r="L174" s="431"/>
      <c r="M174" s="431"/>
      <c r="N174" s="211"/>
      <c r="O174" s="108"/>
    </row>
    <row r="175" spans="2:15">
      <c r="B175" s="107"/>
      <c r="C175" s="209" t="s">
        <v>20</v>
      </c>
      <c r="D175" s="432"/>
      <c r="E175" s="201"/>
      <c r="F175" s="101">
        <v>0</v>
      </c>
      <c r="G175" s="102"/>
      <c r="H175" s="101">
        <v>2</v>
      </c>
      <c r="I175" s="367" t="s">
        <v>27</v>
      </c>
      <c r="J175" s="433"/>
      <c r="K175" s="433"/>
      <c r="L175" s="433"/>
      <c r="M175" s="433"/>
      <c r="N175" s="212"/>
      <c r="O175" s="108"/>
    </row>
    <row r="176" spans="2:15">
      <c r="B176" s="206"/>
      <c r="C176" s="104" t="s">
        <v>220</v>
      </c>
      <c r="D176" s="104"/>
      <c r="E176" s="104"/>
      <c r="F176" s="109">
        <f>SUM(F177:F180)</f>
        <v>3</v>
      </c>
      <c r="G176" s="109" t="s">
        <v>62</v>
      </c>
      <c r="H176" s="109">
        <f>SUM(H177:H180)</f>
        <v>5</v>
      </c>
      <c r="I176" s="110" t="s">
        <v>87</v>
      </c>
      <c r="J176" s="104"/>
      <c r="K176" s="104"/>
      <c r="L176" s="104"/>
      <c r="M176" s="104"/>
      <c r="N176" s="104"/>
      <c r="O176" s="394">
        <v>45267</v>
      </c>
    </row>
    <row r="177" spans="2:15">
      <c r="B177" s="107"/>
      <c r="C177" s="207" t="s">
        <v>174</v>
      </c>
      <c r="D177" s="428"/>
      <c r="E177" s="199"/>
      <c r="F177" s="97">
        <v>2</v>
      </c>
      <c r="G177" s="98"/>
      <c r="H177" s="97">
        <v>0</v>
      </c>
      <c r="I177" s="365" t="s">
        <v>308</v>
      </c>
      <c r="J177" s="429"/>
      <c r="K177" s="429"/>
      <c r="L177" s="429"/>
      <c r="M177" s="429"/>
      <c r="N177" s="210"/>
      <c r="O177" s="108"/>
    </row>
    <row r="178" spans="2:15">
      <c r="B178" s="107"/>
      <c r="C178" s="208" t="s">
        <v>214</v>
      </c>
      <c r="D178" s="430"/>
      <c r="E178" s="200"/>
      <c r="F178" s="99">
        <v>1</v>
      </c>
      <c r="G178" s="100"/>
      <c r="H178" s="99">
        <v>1</v>
      </c>
      <c r="I178" s="366" t="s">
        <v>238</v>
      </c>
      <c r="J178" s="431"/>
      <c r="K178" s="431"/>
      <c r="L178" s="431"/>
      <c r="M178" s="431"/>
      <c r="N178" s="211"/>
      <c r="O178" s="108"/>
    </row>
    <row r="179" spans="2:15">
      <c r="B179" s="107"/>
      <c r="C179" s="208" t="s">
        <v>196</v>
      </c>
      <c r="D179" s="430"/>
      <c r="E179" s="200"/>
      <c r="F179" s="99">
        <v>0</v>
      </c>
      <c r="G179" s="100"/>
      <c r="H179" s="99">
        <v>2</v>
      </c>
      <c r="I179" s="366" t="s">
        <v>142</v>
      </c>
      <c r="J179" s="431"/>
      <c r="K179" s="431"/>
      <c r="L179" s="431"/>
      <c r="M179" s="431"/>
      <c r="N179" s="211"/>
      <c r="O179" s="108"/>
    </row>
    <row r="180" spans="2:15">
      <c r="B180" s="107"/>
      <c r="C180" s="209" t="s">
        <v>215</v>
      </c>
      <c r="D180" s="432"/>
      <c r="E180" s="201"/>
      <c r="F180" s="101">
        <v>0</v>
      </c>
      <c r="G180" s="102"/>
      <c r="H180" s="101">
        <v>2</v>
      </c>
      <c r="I180" s="367" t="s">
        <v>81</v>
      </c>
      <c r="J180" s="433"/>
      <c r="K180" s="433"/>
      <c r="L180" s="433"/>
      <c r="M180" s="433"/>
      <c r="N180" s="212"/>
      <c r="O180" s="108"/>
    </row>
    <row r="181" spans="2:15">
      <c r="B181" s="107"/>
      <c r="C181" s="104"/>
      <c r="D181" s="104"/>
      <c r="E181" s="104"/>
      <c r="F181" s="104"/>
      <c r="G181" s="104"/>
      <c r="H181" s="105"/>
      <c r="I181" s="104"/>
      <c r="J181" s="104"/>
      <c r="K181" s="104"/>
      <c r="L181" s="104"/>
      <c r="M181" s="104"/>
      <c r="N181" s="104"/>
      <c r="O181" s="108"/>
    </row>
    <row r="182" spans="2:15">
      <c r="B182" s="103" t="s">
        <v>326</v>
      </c>
      <c r="C182" s="96"/>
      <c r="D182" s="96"/>
      <c r="E182" s="104"/>
      <c r="F182" s="104"/>
      <c r="G182" s="104"/>
      <c r="H182" s="105"/>
      <c r="I182" s="104"/>
      <c r="J182" s="104"/>
      <c r="K182" s="104"/>
      <c r="L182" s="104"/>
      <c r="M182" s="104"/>
      <c r="N182" s="104"/>
      <c r="O182" s="106"/>
    </row>
    <row r="183" spans="2:15">
      <c r="B183" s="206"/>
      <c r="C183" s="104" t="s">
        <v>55</v>
      </c>
      <c r="D183" s="104"/>
      <c r="E183" s="104"/>
      <c r="F183" s="109">
        <f>SUM(F184:F187)</f>
        <v>6</v>
      </c>
      <c r="G183" s="109" t="s">
        <v>62</v>
      </c>
      <c r="H183" s="109">
        <f>SUM(H184:H187)</f>
        <v>2</v>
      </c>
      <c r="I183" s="110" t="s">
        <v>172</v>
      </c>
      <c r="J183" s="104"/>
      <c r="K183" s="104"/>
      <c r="L183" s="104"/>
      <c r="M183" s="104"/>
      <c r="N183" s="104"/>
      <c r="O183" s="394">
        <v>45301</v>
      </c>
    </row>
    <row r="184" spans="2:15">
      <c r="B184" s="107"/>
      <c r="C184" s="207" t="s">
        <v>21</v>
      </c>
      <c r="D184" s="428"/>
      <c r="E184" s="199"/>
      <c r="F184" s="97">
        <v>2</v>
      </c>
      <c r="G184" s="98"/>
      <c r="H184" s="97">
        <v>0</v>
      </c>
      <c r="I184" s="365" t="s">
        <v>137</v>
      </c>
      <c r="J184" s="429"/>
      <c r="K184" s="429"/>
      <c r="L184" s="429"/>
      <c r="M184" s="429"/>
      <c r="N184" s="210"/>
      <c r="O184" s="108"/>
    </row>
    <row r="185" spans="2:15">
      <c r="B185" s="107"/>
      <c r="C185" s="208" t="s">
        <v>38</v>
      </c>
      <c r="D185" s="430"/>
      <c r="E185" s="200"/>
      <c r="F185" s="99">
        <v>2</v>
      </c>
      <c r="G185" s="100"/>
      <c r="H185" s="99">
        <v>0</v>
      </c>
      <c r="I185" s="366" t="s">
        <v>144</v>
      </c>
      <c r="J185" s="431"/>
      <c r="K185" s="431"/>
      <c r="L185" s="431"/>
      <c r="M185" s="431"/>
      <c r="N185" s="211"/>
      <c r="O185" s="108"/>
    </row>
    <row r="186" spans="2:15">
      <c r="B186" s="107"/>
      <c r="C186" s="208" t="s">
        <v>26</v>
      </c>
      <c r="D186" s="430"/>
      <c r="E186" s="200"/>
      <c r="F186" s="99">
        <v>1</v>
      </c>
      <c r="G186" s="100"/>
      <c r="H186" s="99">
        <v>1</v>
      </c>
      <c r="I186" s="366" t="s">
        <v>198</v>
      </c>
      <c r="J186" s="431"/>
      <c r="K186" s="431"/>
      <c r="L186" s="431"/>
      <c r="M186" s="431"/>
      <c r="N186" s="211"/>
      <c r="O186" s="108"/>
    </row>
    <row r="187" spans="2:15">
      <c r="B187" s="107"/>
      <c r="C187" s="209" t="s">
        <v>20</v>
      </c>
      <c r="D187" s="432"/>
      <c r="E187" s="201"/>
      <c r="F187" s="101">
        <v>1</v>
      </c>
      <c r="G187" s="102"/>
      <c r="H187" s="101">
        <v>1</v>
      </c>
      <c r="I187" s="367" t="s">
        <v>171</v>
      </c>
      <c r="J187" s="433"/>
      <c r="K187" s="433"/>
      <c r="L187" s="433"/>
      <c r="M187" s="433"/>
      <c r="N187" s="212"/>
      <c r="O187" s="108"/>
    </row>
    <row r="188" spans="2:15">
      <c r="B188" s="206"/>
      <c r="C188" s="104" t="s">
        <v>69</v>
      </c>
      <c r="D188" s="104"/>
      <c r="E188" s="104"/>
      <c r="F188" s="109">
        <f>SUM(F189:F192)</f>
        <v>3</v>
      </c>
      <c r="G188" s="109" t="s">
        <v>62</v>
      </c>
      <c r="H188" s="109">
        <f>SUM(H189:H192)</f>
        <v>5</v>
      </c>
      <c r="I188" s="110" t="s">
        <v>87</v>
      </c>
      <c r="J188" s="104"/>
      <c r="K188" s="104"/>
      <c r="L188" s="104"/>
      <c r="M188" s="104"/>
      <c r="N188" s="104"/>
      <c r="O188" s="394">
        <v>45301</v>
      </c>
    </row>
    <row r="189" spans="2:15">
      <c r="B189" s="107"/>
      <c r="C189" s="207" t="s">
        <v>27</v>
      </c>
      <c r="D189" s="428"/>
      <c r="E189" s="199"/>
      <c r="F189" s="97">
        <v>1</v>
      </c>
      <c r="G189" s="98"/>
      <c r="H189" s="97">
        <v>1</v>
      </c>
      <c r="I189" s="365" t="s">
        <v>238</v>
      </c>
      <c r="J189" s="429"/>
      <c r="K189" s="429"/>
      <c r="L189" s="429"/>
      <c r="M189" s="429"/>
      <c r="N189" s="210"/>
      <c r="O189" s="108"/>
    </row>
    <row r="190" spans="2:15">
      <c r="B190" s="107"/>
      <c r="C190" s="208" t="s">
        <v>217</v>
      </c>
      <c r="D190" s="430"/>
      <c r="E190" s="200"/>
      <c r="F190" s="99">
        <v>2</v>
      </c>
      <c r="G190" s="100"/>
      <c r="H190" s="99">
        <v>0</v>
      </c>
      <c r="I190" s="366" t="s">
        <v>182</v>
      </c>
      <c r="J190" s="431"/>
      <c r="K190" s="431"/>
      <c r="L190" s="431"/>
      <c r="M190" s="431"/>
      <c r="N190" s="211"/>
      <c r="O190" s="108"/>
    </row>
    <row r="191" spans="2:15">
      <c r="B191" s="107"/>
      <c r="C191" s="208" t="s">
        <v>72</v>
      </c>
      <c r="D191" s="430"/>
      <c r="E191" s="200"/>
      <c r="F191" s="99">
        <v>0</v>
      </c>
      <c r="G191" s="100"/>
      <c r="H191" s="99">
        <v>2</v>
      </c>
      <c r="I191" s="366" t="s">
        <v>142</v>
      </c>
      <c r="J191" s="431"/>
      <c r="K191" s="431"/>
      <c r="L191" s="431"/>
      <c r="M191" s="431"/>
      <c r="N191" s="211"/>
      <c r="O191" s="108"/>
    </row>
    <row r="192" spans="2:15">
      <c r="B192" s="107"/>
      <c r="C192" s="209" t="s">
        <v>175</v>
      </c>
      <c r="D192" s="432"/>
      <c r="E192" s="201"/>
      <c r="F192" s="101">
        <v>0</v>
      </c>
      <c r="G192" s="102"/>
      <c r="H192" s="101">
        <v>2</v>
      </c>
      <c r="I192" s="367" t="s">
        <v>81</v>
      </c>
      <c r="J192" s="433"/>
      <c r="K192" s="433"/>
      <c r="L192" s="433"/>
      <c r="M192" s="433"/>
      <c r="N192" s="212"/>
      <c r="O192" s="108"/>
    </row>
    <row r="193" spans="2:15">
      <c r="B193" s="206"/>
      <c r="C193" s="104" t="s">
        <v>183</v>
      </c>
      <c r="D193" s="104"/>
      <c r="E193" s="104"/>
      <c r="F193" s="109">
        <f>SUM(F194:F197)</f>
        <v>6</v>
      </c>
      <c r="G193" s="109" t="s">
        <v>62</v>
      </c>
      <c r="H193" s="109">
        <f>SUM(H194:H197)</f>
        <v>2</v>
      </c>
      <c r="I193" s="110" t="s">
        <v>220</v>
      </c>
      <c r="J193" s="104"/>
      <c r="K193" s="104"/>
      <c r="L193" s="104"/>
      <c r="M193" s="104"/>
      <c r="N193" s="104"/>
      <c r="O193" s="394">
        <v>45301</v>
      </c>
    </row>
    <row r="194" spans="2:15">
      <c r="B194" s="107"/>
      <c r="C194" s="207" t="s">
        <v>134</v>
      </c>
      <c r="D194" s="428"/>
      <c r="E194" s="199"/>
      <c r="F194" s="97">
        <v>0</v>
      </c>
      <c r="G194" s="98"/>
      <c r="H194" s="97">
        <v>2</v>
      </c>
      <c r="I194" s="365" t="s">
        <v>214</v>
      </c>
      <c r="J194" s="429"/>
      <c r="K194" s="429"/>
      <c r="L194" s="429"/>
      <c r="M194" s="429"/>
      <c r="N194" s="210"/>
      <c r="O194" s="108"/>
    </row>
    <row r="195" spans="2:15">
      <c r="B195" s="107"/>
      <c r="C195" s="208" t="s">
        <v>226</v>
      </c>
      <c r="D195" s="430"/>
      <c r="E195" s="200"/>
      <c r="F195" s="99">
        <v>2</v>
      </c>
      <c r="G195" s="100"/>
      <c r="H195" s="99">
        <v>0</v>
      </c>
      <c r="I195" s="366" t="s">
        <v>174</v>
      </c>
      <c r="J195" s="431"/>
      <c r="K195" s="431"/>
      <c r="L195" s="431"/>
      <c r="M195" s="431"/>
      <c r="N195" s="211"/>
      <c r="O195" s="108"/>
    </row>
    <row r="196" spans="2:15">
      <c r="B196" s="107"/>
      <c r="C196" s="208" t="s">
        <v>135</v>
      </c>
      <c r="D196" s="430"/>
      <c r="E196" s="200"/>
      <c r="F196" s="99">
        <v>2</v>
      </c>
      <c r="G196" s="100"/>
      <c r="H196" s="99">
        <v>0</v>
      </c>
      <c r="I196" s="366" t="s">
        <v>353</v>
      </c>
      <c r="J196" s="431"/>
      <c r="K196" s="431"/>
      <c r="L196" s="431"/>
      <c r="M196" s="431"/>
      <c r="N196" s="211"/>
      <c r="O196" s="108"/>
    </row>
    <row r="197" spans="2:15">
      <c r="B197" s="107"/>
      <c r="C197" s="209" t="s">
        <v>190</v>
      </c>
      <c r="D197" s="432"/>
      <c r="E197" s="201"/>
      <c r="F197" s="101">
        <v>2</v>
      </c>
      <c r="G197" s="102"/>
      <c r="H197" s="101">
        <v>0</v>
      </c>
      <c r="I197" s="367" t="s">
        <v>215</v>
      </c>
      <c r="J197" s="433"/>
      <c r="K197" s="433"/>
      <c r="L197" s="433"/>
      <c r="M197" s="433"/>
      <c r="N197" s="212"/>
      <c r="O197" s="108"/>
    </row>
    <row r="198" spans="2:15">
      <c r="B198" s="107"/>
      <c r="C198" s="104"/>
      <c r="D198" s="104"/>
      <c r="E198" s="104"/>
      <c r="F198" s="104"/>
      <c r="G198" s="104"/>
      <c r="H198" s="105"/>
      <c r="I198" s="104"/>
      <c r="J198" s="104"/>
      <c r="K198" s="104"/>
      <c r="L198" s="104"/>
      <c r="M198" s="104"/>
      <c r="N198" s="104"/>
      <c r="O198" s="108"/>
    </row>
    <row r="199" spans="2:15">
      <c r="B199" s="103" t="s">
        <v>332</v>
      </c>
      <c r="C199" s="96"/>
      <c r="D199" s="96"/>
      <c r="E199" s="104"/>
      <c r="F199" s="104"/>
      <c r="G199" s="104"/>
      <c r="H199" s="105"/>
      <c r="I199" s="104"/>
      <c r="J199" s="104"/>
      <c r="K199" s="104"/>
      <c r="L199" s="104"/>
      <c r="M199" s="104"/>
      <c r="N199" s="104"/>
      <c r="O199" s="106"/>
    </row>
    <row r="200" spans="2:15">
      <c r="B200" s="206"/>
      <c r="C200" s="104" t="s">
        <v>172</v>
      </c>
      <c r="D200" s="104"/>
      <c r="E200" s="104"/>
      <c r="F200" s="109">
        <f>SUM(F201:F204)</f>
        <v>6</v>
      </c>
      <c r="G200" s="109" t="s">
        <v>62</v>
      </c>
      <c r="H200" s="109">
        <f>SUM(H201:H204)</f>
        <v>2</v>
      </c>
      <c r="I200" s="110" t="s">
        <v>69</v>
      </c>
      <c r="J200" s="104"/>
      <c r="K200" s="104"/>
      <c r="L200" s="104"/>
      <c r="M200" s="104"/>
      <c r="N200" s="104"/>
      <c r="O200" s="394">
        <v>45308</v>
      </c>
    </row>
    <row r="201" spans="2:15">
      <c r="B201" s="107"/>
      <c r="C201" s="207" t="s">
        <v>144</v>
      </c>
      <c r="D201" s="428"/>
      <c r="E201" s="199"/>
      <c r="F201" s="97">
        <v>0</v>
      </c>
      <c r="G201" s="98"/>
      <c r="H201" s="97">
        <v>2</v>
      </c>
      <c r="I201" s="365" t="s">
        <v>217</v>
      </c>
      <c r="J201" s="429"/>
      <c r="K201" s="429"/>
      <c r="L201" s="429"/>
      <c r="M201" s="429"/>
      <c r="N201" s="210"/>
      <c r="O201" s="108"/>
    </row>
    <row r="202" spans="2:15">
      <c r="B202" s="107"/>
      <c r="C202" s="208" t="s">
        <v>137</v>
      </c>
      <c r="D202" s="430"/>
      <c r="E202" s="200"/>
      <c r="F202" s="99">
        <v>2</v>
      </c>
      <c r="G202" s="100"/>
      <c r="H202" s="99">
        <v>0</v>
      </c>
      <c r="I202" s="366" t="s">
        <v>175</v>
      </c>
      <c r="J202" s="431"/>
      <c r="K202" s="431"/>
      <c r="L202" s="431"/>
      <c r="M202" s="431"/>
      <c r="N202" s="211"/>
      <c r="O202" s="108"/>
    </row>
    <row r="203" spans="2:15">
      <c r="B203" s="107"/>
      <c r="C203" s="208" t="s">
        <v>198</v>
      </c>
      <c r="D203" s="430"/>
      <c r="E203" s="200"/>
      <c r="F203" s="99">
        <v>2</v>
      </c>
      <c r="G203" s="100"/>
      <c r="H203" s="99">
        <v>0</v>
      </c>
      <c r="I203" s="366" t="s">
        <v>72</v>
      </c>
      <c r="J203" s="431"/>
      <c r="K203" s="431"/>
      <c r="L203" s="431"/>
      <c r="M203" s="431"/>
      <c r="N203" s="211"/>
      <c r="O203" s="108"/>
    </row>
    <row r="204" spans="2:15">
      <c r="B204" s="107"/>
      <c r="C204" s="209" t="s">
        <v>171</v>
      </c>
      <c r="D204" s="432"/>
      <c r="E204" s="201"/>
      <c r="F204" s="101">
        <v>2</v>
      </c>
      <c r="G204" s="102"/>
      <c r="H204" s="101">
        <v>0</v>
      </c>
      <c r="I204" s="367" t="s">
        <v>67</v>
      </c>
      <c r="J204" s="433"/>
      <c r="K204" s="433"/>
      <c r="L204" s="433"/>
      <c r="M204" s="433"/>
      <c r="N204" s="212"/>
      <c r="O204" s="108"/>
    </row>
    <row r="205" spans="2:15">
      <c r="B205" s="206"/>
      <c r="C205" s="104" t="s">
        <v>87</v>
      </c>
      <c r="D205" s="104"/>
      <c r="E205" s="104"/>
      <c r="F205" s="109">
        <f>SUM(F206:F209)</f>
        <v>4</v>
      </c>
      <c r="G205" s="109" t="s">
        <v>62</v>
      </c>
      <c r="H205" s="109">
        <f>SUM(H206:H209)</f>
        <v>4</v>
      </c>
      <c r="I205" s="110" t="s">
        <v>183</v>
      </c>
      <c r="J205" s="104"/>
      <c r="K205" s="104"/>
      <c r="L205" s="104"/>
      <c r="M205" s="104"/>
      <c r="N205" s="104"/>
      <c r="O205" s="394">
        <v>45308</v>
      </c>
    </row>
    <row r="206" spans="2:15">
      <c r="B206" s="107"/>
      <c r="C206" s="207" t="s">
        <v>238</v>
      </c>
      <c r="D206" s="428"/>
      <c r="E206" s="199"/>
      <c r="F206" s="97">
        <v>2</v>
      </c>
      <c r="G206" s="98"/>
      <c r="H206" s="97">
        <v>0</v>
      </c>
      <c r="I206" s="365" t="s">
        <v>134</v>
      </c>
      <c r="J206" s="429"/>
      <c r="K206" s="429"/>
      <c r="L206" s="429"/>
      <c r="M206" s="429"/>
      <c r="N206" s="210"/>
      <c r="O206" s="108"/>
    </row>
    <row r="207" spans="2:15">
      <c r="B207" s="107"/>
      <c r="C207" s="208" t="s">
        <v>182</v>
      </c>
      <c r="D207" s="430"/>
      <c r="E207" s="200"/>
      <c r="F207" s="99">
        <v>2</v>
      </c>
      <c r="G207" s="100"/>
      <c r="H207" s="99">
        <v>0</v>
      </c>
      <c r="I207" s="366" t="s">
        <v>226</v>
      </c>
      <c r="J207" s="431"/>
      <c r="K207" s="431"/>
      <c r="L207" s="431"/>
      <c r="M207" s="431"/>
      <c r="N207" s="211"/>
      <c r="O207" s="108"/>
    </row>
    <row r="208" spans="2:15">
      <c r="B208" s="107"/>
      <c r="C208" s="208" t="s">
        <v>81</v>
      </c>
      <c r="D208" s="430"/>
      <c r="E208" s="200"/>
      <c r="F208" s="99">
        <v>0</v>
      </c>
      <c r="G208" s="100"/>
      <c r="H208" s="99">
        <v>2</v>
      </c>
      <c r="I208" s="366" t="s">
        <v>190</v>
      </c>
      <c r="J208" s="431"/>
      <c r="K208" s="431"/>
      <c r="L208" s="431"/>
      <c r="M208" s="431"/>
      <c r="N208" s="211"/>
      <c r="O208" s="108"/>
    </row>
    <row r="209" spans="2:15">
      <c r="B209" s="107"/>
      <c r="C209" s="209" t="s">
        <v>142</v>
      </c>
      <c r="D209" s="432"/>
      <c r="E209" s="201"/>
      <c r="F209" s="101">
        <v>0</v>
      </c>
      <c r="G209" s="102"/>
      <c r="H209" s="101">
        <v>2</v>
      </c>
      <c r="I209" s="367" t="s">
        <v>135</v>
      </c>
      <c r="J209" s="433"/>
      <c r="K209" s="433"/>
      <c r="L209" s="433"/>
      <c r="M209" s="433"/>
      <c r="N209" s="212"/>
      <c r="O209" s="108"/>
    </row>
    <row r="210" spans="2:15">
      <c r="B210" s="206"/>
      <c r="C210" s="104" t="s">
        <v>220</v>
      </c>
      <c r="D210" s="104"/>
      <c r="E210" s="104"/>
      <c r="F210" s="109">
        <f>SUM(F211:F214)</f>
        <v>4</v>
      </c>
      <c r="G210" s="109" t="s">
        <v>62</v>
      </c>
      <c r="H210" s="109">
        <f>SUM(H211:H214)</f>
        <v>4</v>
      </c>
      <c r="I210" s="110" t="s">
        <v>55</v>
      </c>
      <c r="J210" s="104"/>
      <c r="K210" s="104"/>
      <c r="L210" s="104"/>
      <c r="M210" s="104"/>
      <c r="N210" s="104"/>
      <c r="O210" s="394">
        <v>45309</v>
      </c>
    </row>
    <row r="211" spans="2:15">
      <c r="B211" s="107"/>
      <c r="C211" s="207" t="s">
        <v>174</v>
      </c>
      <c r="D211" s="428"/>
      <c r="E211" s="199"/>
      <c r="F211" s="97">
        <v>1</v>
      </c>
      <c r="G211" s="98"/>
      <c r="H211" s="97">
        <v>1</v>
      </c>
      <c r="I211" s="365" t="s">
        <v>21</v>
      </c>
      <c r="J211" s="429"/>
      <c r="K211" s="429"/>
      <c r="L211" s="429"/>
      <c r="M211" s="429"/>
      <c r="N211" s="210"/>
      <c r="O211" s="108"/>
    </row>
    <row r="212" spans="2:15">
      <c r="B212" s="107"/>
      <c r="C212" s="208" t="s">
        <v>215</v>
      </c>
      <c r="D212" s="430"/>
      <c r="E212" s="200"/>
      <c r="F212" s="99">
        <v>2</v>
      </c>
      <c r="G212" s="100"/>
      <c r="H212" s="99">
        <v>0</v>
      </c>
      <c r="I212" s="366" t="s">
        <v>19</v>
      </c>
      <c r="J212" s="431"/>
      <c r="K212" s="431"/>
      <c r="L212" s="431"/>
      <c r="M212" s="431"/>
      <c r="N212" s="211"/>
      <c r="O212" s="108"/>
    </row>
    <row r="213" spans="2:15">
      <c r="B213" s="107"/>
      <c r="C213" s="208" t="s">
        <v>214</v>
      </c>
      <c r="D213" s="430"/>
      <c r="E213" s="200"/>
      <c r="F213" s="99">
        <v>1</v>
      </c>
      <c r="G213" s="100"/>
      <c r="H213" s="99">
        <v>1</v>
      </c>
      <c r="I213" s="366" t="s">
        <v>26</v>
      </c>
      <c r="J213" s="431"/>
      <c r="K213" s="431"/>
      <c r="L213" s="431"/>
      <c r="M213" s="431"/>
      <c r="N213" s="211"/>
      <c r="O213" s="108"/>
    </row>
    <row r="214" spans="2:15">
      <c r="B214" s="107"/>
      <c r="C214" s="209" t="s">
        <v>196</v>
      </c>
      <c r="D214" s="432"/>
      <c r="E214" s="201"/>
      <c r="F214" s="101">
        <v>0</v>
      </c>
      <c r="G214" s="102"/>
      <c r="H214" s="101">
        <v>2</v>
      </c>
      <c r="I214" s="367" t="s">
        <v>230</v>
      </c>
      <c r="J214" s="433"/>
      <c r="K214" s="433"/>
      <c r="L214" s="433"/>
      <c r="M214" s="433"/>
      <c r="N214" s="212"/>
      <c r="O214" s="108"/>
    </row>
    <row r="215" spans="2:15">
      <c r="B215" s="107"/>
      <c r="C215" s="104"/>
      <c r="D215" s="104"/>
      <c r="E215" s="104"/>
      <c r="F215" s="104"/>
      <c r="G215" s="104"/>
      <c r="H215" s="105"/>
      <c r="I215" s="104"/>
      <c r="J215" s="104"/>
      <c r="K215" s="104"/>
      <c r="L215" s="104"/>
      <c r="M215" s="104"/>
      <c r="N215" s="104"/>
      <c r="O215" s="108"/>
    </row>
    <row r="216" spans="2:15">
      <c r="B216" s="103" t="s">
        <v>337</v>
      </c>
      <c r="C216" s="96"/>
      <c r="D216" s="96"/>
      <c r="E216" s="104"/>
      <c r="F216" s="104"/>
      <c r="G216" s="104"/>
      <c r="H216" s="105"/>
      <c r="I216" s="104"/>
      <c r="J216" s="104"/>
      <c r="K216" s="104"/>
      <c r="L216" s="104"/>
      <c r="M216" s="104"/>
      <c r="N216" s="104"/>
      <c r="O216" s="106"/>
    </row>
    <row r="217" spans="2:15">
      <c r="B217" s="206"/>
      <c r="C217" s="104" t="s">
        <v>183</v>
      </c>
      <c r="D217" s="104"/>
      <c r="E217" s="104"/>
      <c r="F217" s="109">
        <f>SUM(F218:F221)</f>
        <v>3</v>
      </c>
      <c r="G217" s="109" t="s">
        <v>62</v>
      </c>
      <c r="H217" s="109">
        <f>SUM(H218:H221)</f>
        <v>5</v>
      </c>
      <c r="I217" s="110" t="s">
        <v>55</v>
      </c>
      <c r="J217" s="104"/>
      <c r="K217" s="104"/>
      <c r="L217" s="104"/>
      <c r="M217" s="104"/>
      <c r="N217" s="104"/>
      <c r="O217" s="394">
        <v>45315</v>
      </c>
    </row>
    <row r="218" spans="2:15">
      <c r="B218" s="107"/>
      <c r="C218" s="207" t="s">
        <v>226</v>
      </c>
      <c r="D218" s="428"/>
      <c r="E218" s="199"/>
      <c r="F218" s="97">
        <v>0</v>
      </c>
      <c r="G218" s="98"/>
      <c r="H218" s="97">
        <v>2</v>
      </c>
      <c r="I218" s="365" t="s">
        <v>21</v>
      </c>
      <c r="J218" s="429"/>
      <c r="K218" s="429"/>
      <c r="L218" s="429"/>
      <c r="M218" s="429"/>
      <c r="N218" s="210"/>
      <c r="O218" s="108"/>
    </row>
    <row r="219" spans="2:15">
      <c r="B219" s="107"/>
      <c r="C219" s="208" t="s">
        <v>36</v>
      </c>
      <c r="D219" s="430"/>
      <c r="E219" s="200"/>
      <c r="F219" s="99">
        <v>0</v>
      </c>
      <c r="G219" s="100"/>
      <c r="H219" s="99">
        <v>2</v>
      </c>
      <c r="I219" s="366" t="s">
        <v>26</v>
      </c>
      <c r="J219" s="431"/>
      <c r="K219" s="431"/>
      <c r="L219" s="431"/>
      <c r="M219" s="431"/>
      <c r="N219" s="211"/>
      <c r="O219" s="108"/>
    </row>
    <row r="220" spans="2:15">
      <c r="B220" s="107"/>
      <c r="C220" s="208" t="s">
        <v>135</v>
      </c>
      <c r="D220" s="430"/>
      <c r="E220" s="200"/>
      <c r="F220" s="99">
        <v>1</v>
      </c>
      <c r="G220" s="100"/>
      <c r="H220" s="99">
        <v>1</v>
      </c>
      <c r="I220" s="366" t="s">
        <v>20</v>
      </c>
      <c r="J220" s="431"/>
      <c r="K220" s="431"/>
      <c r="L220" s="431"/>
      <c r="M220" s="431"/>
      <c r="N220" s="211"/>
      <c r="O220" s="108"/>
    </row>
    <row r="221" spans="2:15">
      <c r="B221" s="107"/>
      <c r="C221" s="209" t="s">
        <v>190</v>
      </c>
      <c r="D221" s="432"/>
      <c r="E221" s="201"/>
      <c r="F221" s="101">
        <v>2</v>
      </c>
      <c r="G221" s="102"/>
      <c r="H221" s="101">
        <v>0</v>
      </c>
      <c r="I221" s="367" t="s">
        <v>230</v>
      </c>
      <c r="J221" s="433"/>
      <c r="K221" s="433"/>
      <c r="L221" s="433"/>
      <c r="M221" s="433"/>
      <c r="N221" s="212"/>
      <c r="O221" s="108"/>
    </row>
    <row r="222" spans="2:15">
      <c r="B222" s="206"/>
      <c r="C222" s="104" t="s">
        <v>87</v>
      </c>
      <c r="D222" s="104"/>
      <c r="E222" s="104"/>
      <c r="F222" s="109">
        <f>SUM(F223:F226)</f>
        <v>4</v>
      </c>
      <c r="G222" s="109" t="s">
        <v>62</v>
      </c>
      <c r="H222" s="109">
        <f>SUM(H223:H226)</f>
        <v>4</v>
      </c>
      <c r="I222" s="110" t="s">
        <v>172</v>
      </c>
      <c r="J222" s="104"/>
      <c r="K222" s="104"/>
      <c r="L222" s="104"/>
      <c r="M222" s="104"/>
      <c r="N222" s="104"/>
      <c r="O222" s="394">
        <v>45316</v>
      </c>
    </row>
    <row r="223" spans="2:15">
      <c r="B223" s="107"/>
      <c r="C223" s="207" t="s">
        <v>238</v>
      </c>
      <c r="D223" s="428"/>
      <c r="E223" s="199"/>
      <c r="F223" s="97">
        <v>0</v>
      </c>
      <c r="G223" s="98"/>
      <c r="H223" s="97">
        <v>2</v>
      </c>
      <c r="I223" s="365" t="s">
        <v>171</v>
      </c>
      <c r="J223" s="429"/>
      <c r="K223" s="429"/>
      <c r="L223" s="429"/>
      <c r="M223" s="429"/>
      <c r="N223" s="210"/>
      <c r="O223" s="108"/>
    </row>
    <row r="224" spans="2:15">
      <c r="B224" s="107"/>
      <c r="C224" s="208" t="s">
        <v>182</v>
      </c>
      <c r="D224" s="430"/>
      <c r="E224" s="200"/>
      <c r="F224" s="99">
        <v>2</v>
      </c>
      <c r="G224" s="100"/>
      <c r="H224" s="99">
        <v>0</v>
      </c>
      <c r="I224" s="366" t="s">
        <v>144</v>
      </c>
      <c r="J224" s="431"/>
      <c r="K224" s="431"/>
      <c r="L224" s="431"/>
      <c r="M224" s="431"/>
      <c r="N224" s="211"/>
      <c r="O224" s="108"/>
    </row>
    <row r="225" spans="2:15">
      <c r="B225" s="107"/>
      <c r="C225" s="208" t="s">
        <v>81</v>
      </c>
      <c r="D225" s="430"/>
      <c r="E225" s="200"/>
      <c r="F225" s="99">
        <v>1</v>
      </c>
      <c r="G225" s="100"/>
      <c r="H225" s="99">
        <v>1</v>
      </c>
      <c r="I225" s="366" t="s">
        <v>137</v>
      </c>
      <c r="J225" s="431"/>
      <c r="K225" s="431"/>
      <c r="L225" s="431"/>
      <c r="M225" s="431"/>
      <c r="N225" s="211"/>
      <c r="O225" s="108"/>
    </row>
    <row r="226" spans="2:15">
      <c r="B226" s="107"/>
      <c r="C226" s="209" t="s">
        <v>142</v>
      </c>
      <c r="D226" s="432"/>
      <c r="E226" s="201"/>
      <c r="F226" s="101">
        <v>1</v>
      </c>
      <c r="G226" s="102"/>
      <c r="H226" s="101">
        <v>1</v>
      </c>
      <c r="I226" s="367" t="s">
        <v>341</v>
      </c>
      <c r="J226" s="433"/>
      <c r="K226" s="433"/>
      <c r="L226" s="433"/>
      <c r="M226" s="433"/>
      <c r="N226" s="212"/>
      <c r="O226" s="108"/>
    </row>
    <row r="227" spans="2:15">
      <c r="B227" s="206"/>
      <c r="C227" s="104" t="s">
        <v>220</v>
      </c>
      <c r="D227" s="104"/>
      <c r="E227" s="104"/>
      <c r="F227" s="109">
        <f>SUM(F228:F231)</f>
        <v>6</v>
      </c>
      <c r="G227" s="109" t="s">
        <v>62</v>
      </c>
      <c r="H227" s="109">
        <f>SUM(H228:H231)</f>
        <v>2</v>
      </c>
      <c r="I227" s="110" t="s">
        <v>69</v>
      </c>
      <c r="J227" s="104"/>
      <c r="K227" s="104"/>
      <c r="L227" s="104"/>
      <c r="M227" s="104"/>
      <c r="N227" s="104"/>
      <c r="O227" s="394">
        <v>45316</v>
      </c>
    </row>
    <row r="228" spans="2:15">
      <c r="B228" s="107"/>
      <c r="C228" s="207" t="s">
        <v>174</v>
      </c>
      <c r="D228" s="428"/>
      <c r="E228" s="199"/>
      <c r="F228" s="97">
        <v>2</v>
      </c>
      <c r="G228" s="98"/>
      <c r="H228" s="97">
        <v>0</v>
      </c>
      <c r="I228" s="365" t="s">
        <v>72</v>
      </c>
      <c r="J228" s="429"/>
      <c r="K228" s="429"/>
      <c r="L228" s="429"/>
      <c r="M228" s="429"/>
      <c r="N228" s="210"/>
      <c r="O228" s="108"/>
    </row>
    <row r="229" spans="2:15">
      <c r="B229" s="107"/>
      <c r="C229" s="208" t="s">
        <v>196</v>
      </c>
      <c r="D229" s="430"/>
      <c r="E229" s="200"/>
      <c r="F229" s="99">
        <v>1</v>
      </c>
      <c r="G229" s="100"/>
      <c r="H229" s="99">
        <v>1</v>
      </c>
      <c r="I229" s="366" t="s">
        <v>217</v>
      </c>
      <c r="J229" s="431"/>
      <c r="K229" s="431"/>
      <c r="L229" s="431"/>
      <c r="M229" s="431"/>
      <c r="N229" s="211"/>
      <c r="O229" s="108"/>
    </row>
    <row r="230" spans="2:15">
      <c r="B230" s="107"/>
      <c r="C230" s="208" t="s">
        <v>215</v>
      </c>
      <c r="D230" s="430"/>
      <c r="E230" s="200"/>
      <c r="F230" s="99">
        <v>1</v>
      </c>
      <c r="G230" s="100"/>
      <c r="H230" s="99">
        <v>1</v>
      </c>
      <c r="I230" s="366" t="s">
        <v>27</v>
      </c>
      <c r="J230" s="431"/>
      <c r="K230" s="431"/>
      <c r="L230" s="431"/>
      <c r="M230" s="431"/>
      <c r="N230" s="211"/>
      <c r="O230" s="108"/>
    </row>
    <row r="231" spans="2:15">
      <c r="B231" s="107"/>
      <c r="C231" s="209" t="s">
        <v>214</v>
      </c>
      <c r="D231" s="432"/>
      <c r="E231" s="201"/>
      <c r="F231" s="101">
        <v>2</v>
      </c>
      <c r="G231" s="102"/>
      <c r="H231" s="101">
        <v>0</v>
      </c>
      <c r="I231" s="367" t="s">
        <v>67</v>
      </c>
      <c r="J231" s="433"/>
      <c r="K231" s="433"/>
      <c r="L231" s="433"/>
      <c r="M231" s="433"/>
      <c r="N231" s="212"/>
      <c r="O231" s="108"/>
    </row>
    <row r="232" spans="2:15">
      <c r="B232" s="107"/>
      <c r="C232" s="104"/>
      <c r="D232" s="104"/>
      <c r="E232" s="104"/>
      <c r="F232" s="104"/>
      <c r="G232" s="104"/>
      <c r="H232" s="105"/>
      <c r="I232" s="104"/>
      <c r="J232" s="104"/>
      <c r="K232" s="104"/>
      <c r="L232" s="104"/>
      <c r="M232" s="104"/>
      <c r="N232" s="104"/>
      <c r="O232" s="108"/>
    </row>
    <row r="233" spans="2:15">
      <c r="B233" s="103" t="s">
        <v>342</v>
      </c>
      <c r="C233" s="96"/>
      <c r="D233" s="96"/>
      <c r="E233" s="104"/>
      <c r="F233" s="104"/>
      <c r="G233" s="104"/>
      <c r="H233" s="105"/>
      <c r="I233" s="104"/>
      <c r="J233" s="104"/>
      <c r="K233" s="104"/>
      <c r="L233" s="104"/>
      <c r="M233" s="104"/>
      <c r="N233" s="104"/>
      <c r="O233" s="106"/>
    </row>
    <row r="234" spans="2:15">
      <c r="B234" s="206"/>
      <c r="C234" s="104" t="s">
        <v>172</v>
      </c>
      <c r="D234" s="104"/>
      <c r="E234" s="104"/>
      <c r="F234" s="109">
        <f>SUM(F235:F238)</f>
        <v>5</v>
      </c>
      <c r="G234" s="109" t="s">
        <v>62</v>
      </c>
      <c r="H234" s="109">
        <f>SUM(H235:H238)</f>
        <v>3</v>
      </c>
      <c r="I234" s="110" t="s">
        <v>220</v>
      </c>
      <c r="J234" s="104"/>
      <c r="K234" s="104"/>
      <c r="L234" s="104"/>
      <c r="M234" s="104"/>
      <c r="N234" s="104"/>
      <c r="O234" s="394">
        <v>45322</v>
      </c>
    </row>
    <row r="235" spans="2:15">
      <c r="B235" s="107"/>
      <c r="C235" s="207" t="s">
        <v>137</v>
      </c>
      <c r="D235" s="428"/>
      <c r="E235" s="199"/>
      <c r="F235" s="97">
        <v>0</v>
      </c>
      <c r="G235" s="98"/>
      <c r="H235" s="97">
        <v>2</v>
      </c>
      <c r="I235" s="365" t="s">
        <v>214</v>
      </c>
      <c r="J235" s="429"/>
      <c r="K235" s="429"/>
      <c r="L235" s="429"/>
      <c r="M235" s="429"/>
      <c r="N235" s="210"/>
      <c r="O235" s="108"/>
    </row>
    <row r="236" spans="2:15">
      <c r="B236" s="107"/>
      <c r="C236" s="208" t="s">
        <v>144</v>
      </c>
      <c r="D236" s="430"/>
      <c r="E236" s="200"/>
      <c r="F236" s="99">
        <v>1</v>
      </c>
      <c r="G236" s="100"/>
      <c r="H236" s="99">
        <v>1</v>
      </c>
      <c r="I236" s="366" t="s">
        <v>196</v>
      </c>
      <c r="J236" s="431"/>
      <c r="K236" s="431"/>
      <c r="L236" s="431"/>
      <c r="M236" s="431"/>
      <c r="N236" s="211"/>
      <c r="O236" s="108"/>
    </row>
    <row r="237" spans="2:15">
      <c r="B237" s="107"/>
      <c r="C237" s="208" t="s">
        <v>171</v>
      </c>
      <c r="D237" s="430"/>
      <c r="E237" s="200"/>
      <c r="F237" s="99">
        <v>2</v>
      </c>
      <c r="G237" s="100"/>
      <c r="H237" s="99">
        <v>0</v>
      </c>
      <c r="I237" s="366" t="s">
        <v>215</v>
      </c>
      <c r="J237" s="431"/>
      <c r="K237" s="431"/>
      <c r="L237" s="431"/>
      <c r="M237" s="431"/>
      <c r="N237" s="211"/>
      <c r="O237" s="108"/>
    </row>
    <row r="238" spans="2:15">
      <c r="B238" s="107"/>
      <c r="C238" s="209" t="s">
        <v>198</v>
      </c>
      <c r="D238" s="432"/>
      <c r="E238" s="201"/>
      <c r="F238" s="101">
        <v>2</v>
      </c>
      <c r="G238" s="102"/>
      <c r="H238" s="101">
        <v>0</v>
      </c>
      <c r="I238" s="367" t="s">
        <v>174</v>
      </c>
      <c r="J238" s="433"/>
      <c r="K238" s="433"/>
      <c r="L238" s="433"/>
      <c r="M238" s="433"/>
      <c r="N238" s="212"/>
      <c r="O238" s="108"/>
    </row>
    <row r="239" spans="2:15">
      <c r="B239" s="206"/>
      <c r="C239" s="104" t="s">
        <v>55</v>
      </c>
      <c r="D239" s="104"/>
      <c r="E239" s="104"/>
      <c r="F239" s="109">
        <f>SUM(F240:F243)</f>
        <v>6</v>
      </c>
      <c r="G239" s="109" t="s">
        <v>62</v>
      </c>
      <c r="H239" s="109">
        <f>SUM(H240:H243)</f>
        <v>2</v>
      </c>
      <c r="I239" s="110" t="s">
        <v>87</v>
      </c>
      <c r="J239" s="104"/>
      <c r="K239" s="104"/>
      <c r="L239" s="104"/>
      <c r="M239" s="104"/>
      <c r="N239" s="104"/>
      <c r="O239" s="394">
        <v>45322</v>
      </c>
    </row>
    <row r="240" spans="2:15">
      <c r="B240" s="107"/>
      <c r="C240" s="207" t="s">
        <v>21</v>
      </c>
      <c r="D240" s="428"/>
      <c r="E240" s="199"/>
      <c r="F240" s="97">
        <v>2</v>
      </c>
      <c r="G240" s="98"/>
      <c r="H240" s="97">
        <v>0</v>
      </c>
      <c r="I240" s="365" t="s">
        <v>182</v>
      </c>
      <c r="J240" s="429"/>
      <c r="K240" s="429"/>
      <c r="L240" s="429"/>
      <c r="M240" s="429"/>
      <c r="N240" s="210"/>
      <c r="O240" s="108"/>
    </row>
    <row r="241" spans="2:15">
      <c r="B241" s="107"/>
      <c r="C241" s="208" t="s">
        <v>19</v>
      </c>
      <c r="D241" s="430"/>
      <c r="E241" s="200"/>
      <c r="F241" s="99">
        <v>0</v>
      </c>
      <c r="G241" s="100"/>
      <c r="H241" s="99">
        <v>2</v>
      </c>
      <c r="I241" s="366" t="s">
        <v>81</v>
      </c>
      <c r="J241" s="431"/>
      <c r="K241" s="431"/>
      <c r="L241" s="431"/>
      <c r="M241" s="431"/>
      <c r="N241" s="211"/>
      <c r="O241" s="108"/>
    </row>
    <row r="242" spans="2:15">
      <c r="B242" s="107"/>
      <c r="C242" s="208" t="s">
        <v>230</v>
      </c>
      <c r="D242" s="430"/>
      <c r="E242" s="200"/>
      <c r="F242" s="99">
        <v>2</v>
      </c>
      <c r="G242" s="100"/>
      <c r="H242" s="99">
        <v>0</v>
      </c>
      <c r="I242" s="366" t="s">
        <v>238</v>
      </c>
      <c r="J242" s="431"/>
      <c r="K242" s="431"/>
      <c r="L242" s="431"/>
      <c r="M242" s="431"/>
      <c r="N242" s="211"/>
      <c r="O242" s="108"/>
    </row>
    <row r="243" spans="2:15">
      <c r="B243" s="107"/>
      <c r="C243" s="209" t="s">
        <v>20</v>
      </c>
      <c r="D243" s="432"/>
      <c r="E243" s="201"/>
      <c r="F243" s="101">
        <v>2</v>
      </c>
      <c r="G243" s="102"/>
      <c r="H243" s="101">
        <v>0</v>
      </c>
      <c r="I243" s="367" t="s">
        <v>308</v>
      </c>
      <c r="J243" s="433"/>
      <c r="K243" s="433"/>
      <c r="L243" s="433"/>
      <c r="M243" s="433"/>
      <c r="N243" s="212"/>
      <c r="O243" s="108"/>
    </row>
    <row r="244" spans="2:15">
      <c r="B244" s="206"/>
      <c r="C244" s="104" t="s">
        <v>69</v>
      </c>
      <c r="D244" s="104"/>
      <c r="E244" s="104"/>
      <c r="F244" s="109">
        <f>SUM(F245:F248)</f>
        <v>4</v>
      </c>
      <c r="G244" s="109" t="s">
        <v>62</v>
      </c>
      <c r="H244" s="109">
        <f>SUM(H245:H248)</f>
        <v>4</v>
      </c>
      <c r="I244" s="110" t="s">
        <v>183</v>
      </c>
      <c r="J244" s="104"/>
      <c r="K244" s="104"/>
      <c r="L244" s="104"/>
      <c r="M244" s="104"/>
      <c r="N244" s="104"/>
      <c r="O244" s="394">
        <v>45322</v>
      </c>
    </row>
    <row r="245" spans="2:15">
      <c r="B245" s="107"/>
      <c r="C245" s="207" t="s">
        <v>217</v>
      </c>
      <c r="D245" s="428"/>
      <c r="E245" s="199"/>
      <c r="F245" s="97">
        <v>1</v>
      </c>
      <c r="G245" s="98"/>
      <c r="H245" s="97">
        <v>1</v>
      </c>
      <c r="I245" s="365" t="s">
        <v>134</v>
      </c>
      <c r="J245" s="429"/>
      <c r="K245" s="429"/>
      <c r="L245" s="429"/>
      <c r="M245" s="429"/>
      <c r="N245" s="210"/>
      <c r="O245" s="108"/>
    </row>
    <row r="246" spans="2:15">
      <c r="B246" s="107"/>
      <c r="C246" s="208" t="s">
        <v>67</v>
      </c>
      <c r="D246" s="430"/>
      <c r="E246" s="200"/>
      <c r="F246" s="99">
        <v>0</v>
      </c>
      <c r="G246" s="100"/>
      <c r="H246" s="99">
        <v>2</v>
      </c>
      <c r="I246" s="366" t="s">
        <v>135</v>
      </c>
      <c r="J246" s="431"/>
      <c r="K246" s="431"/>
      <c r="L246" s="431"/>
      <c r="M246" s="431"/>
      <c r="N246" s="211"/>
      <c r="O246" s="108"/>
    </row>
    <row r="247" spans="2:15">
      <c r="B247" s="107"/>
      <c r="C247" s="208" t="s">
        <v>27</v>
      </c>
      <c r="D247" s="430"/>
      <c r="E247" s="200"/>
      <c r="F247" s="99">
        <v>2</v>
      </c>
      <c r="G247" s="100"/>
      <c r="H247" s="99">
        <v>0</v>
      </c>
      <c r="I247" s="366" t="s">
        <v>226</v>
      </c>
      <c r="J247" s="431"/>
      <c r="K247" s="431"/>
      <c r="L247" s="431"/>
      <c r="M247" s="431"/>
      <c r="N247" s="211"/>
      <c r="O247" s="108"/>
    </row>
    <row r="248" spans="2:15">
      <c r="B248" s="107"/>
      <c r="C248" s="209" t="s">
        <v>72</v>
      </c>
      <c r="D248" s="432"/>
      <c r="E248" s="201"/>
      <c r="F248" s="101">
        <v>1</v>
      </c>
      <c r="G248" s="102"/>
      <c r="H248" s="101">
        <v>1</v>
      </c>
      <c r="I248" s="367" t="s">
        <v>190</v>
      </c>
      <c r="J248" s="433"/>
      <c r="K248" s="433"/>
      <c r="L248" s="433"/>
      <c r="M248" s="433"/>
      <c r="N248" s="212"/>
      <c r="O248" s="108"/>
    </row>
    <row r="249" spans="2:15">
      <c r="B249" s="107"/>
      <c r="C249" s="104"/>
      <c r="D249" s="104"/>
      <c r="E249" s="104"/>
      <c r="F249" s="104"/>
      <c r="G249" s="104"/>
      <c r="H249" s="105"/>
      <c r="I249" s="104"/>
      <c r="J249" s="104"/>
      <c r="K249" s="104"/>
      <c r="L249" s="104"/>
      <c r="M249" s="104"/>
      <c r="N249" s="104"/>
      <c r="O249" s="108"/>
    </row>
    <row r="250" spans="2:15">
      <c r="B250" s="103" t="s">
        <v>350</v>
      </c>
      <c r="C250" s="96"/>
      <c r="D250" s="96"/>
      <c r="E250" s="104"/>
      <c r="F250" s="104"/>
      <c r="G250" s="104"/>
      <c r="H250" s="105"/>
      <c r="I250" s="104"/>
      <c r="J250" s="104"/>
      <c r="K250" s="104"/>
      <c r="L250" s="104"/>
      <c r="M250" s="104"/>
      <c r="N250" s="104"/>
      <c r="O250" s="106"/>
    </row>
    <row r="251" spans="2:15">
      <c r="B251" s="206"/>
      <c r="C251" s="104" t="s">
        <v>183</v>
      </c>
      <c r="D251" s="104"/>
      <c r="E251" s="104"/>
      <c r="F251" s="109">
        <f>SUM(F252:F255)</f>
        <v>2</v>
      </c>
      <c r="G251" s="109" t="s">
        <v>62</v>
      </c>
      <c r="H251" s="109">
        <f>SUM(H252:H255)</f>
        <v>6</v>
      </c>
      <c r="I251" s="110" t="s">
        <v>172</v>
      </c>
      <c r="J251" s="104"/>
      <c r="K251" s="104"/>
      <c r="L251" s="104"/>
      <c r="M251" s="104"/>
      <c r="N251" s="104"/>
      <c r="O251" s="394">
        <v>45329</v>
      </c>
    </row>
    <row r="252" spans="2:15">
      <c r="B252" s="107"/>
      <c r="C252" s="207" t="s">
        <v>275</v>
      </c>
      <c r="D252" s="428"/>
      <c r="E252" s="199"/>
      <c r="F252" s="97">
        <v>1</v>
      </c>
      <c r="G252" s="98"/>
      <c r="H252" s="97">
        <v>1</v>
      </c>
      <c r="I252" s="365" t="s">
        <v>137</v>
      </c>
      <c r="J252" s="429"/>
      <c r="K252" s="429"/>
      <c r="L252" s="429"/>
      <c r="M252" s="429"/>
      <c r="N252" s="210"/>
      <c r="O252" s="108"/>
    </row>
    <row r="253" spans="2:15">
      <c r="B253" s="107"/>
      <c r="C253" s="208" t="s">
        <v>134</v>
      </c>
      <c r="D253" s="430"/>
      <c r="E253" s="200"/>
      <c r="F253" s="99">
        <v>0</v>
      </c>
      <c r="G253" s="100"/>
      <c r="H253" s="99">
        <v>2</v>
      </c>
      <c r="I253" s="366" t="s">
        <v>198</v>
      </c>
      <c r="J253" s="431"/>
      <c r="K253" s="431"/>
      <c r="L253" s="431"/>
      <c r="M253" s="431"/>
      <c r="N253" s="211"/>
      <c r="O253" s="108"/>
    </row>
    <row r="254" spans="2:15">
      <c r="B254" s="107"/>
      <c r="C254" s="208" t="s">
        <v>135</v>
      </c>
      <c r="D254" s="430"/>
      <c r="E254" s="200"/>
      <c r="F254" s="99">
        <v>1</v>
      </c>
      <c r="G254" s="100"/>
      <c r="H254" s="99">
        <v>1</v>
      </c>
      <c r="I254" s="366" t="s">
        <v>171</v>
      </c>
      <c r="J254" s="431"/>
      <c r="K254" s="431"/>
      <c r="L254" s="431"/>
      <c r="M254" s="431"/>
      <c r="N254" s="211"/>
      <c r="O254" s="108"/>
    </row>
    <row r="255" spans="2:15">
      <c r="B255" s="107"/>
      <c r="C255" s="209" t="s">
        <v>190</v>
      </c>
      <c r="D255" s="432"/>
      <c r="E255" s="201"/>
      <c r="F255" s="101">
        <v>0</v>
      </c>
      <c r="G255" s="102"/>
      <c r="H255" s="101">
        <v>2</v>
      </c>
      <c r="I255" s="367" t="s">
        <v>144</v>
      </c>
      <c r="J255" s="433"/>
      <c r="K255" s="433"/>
      <c r="L255" s="433"/>
      <c r="M255" s="433"/>
      <c r="N255" s="212"/>
      <c r="O255" s="108"/>
    </row>
    <row r="256" spans="2:15">
      <c r="B256" s="206"/>
      <c r="C256" s="104" t="s">
        <v>87</v>
      </c>
      <c r="D256" s="104"/>
      <c r="E256" s="104"/>
      <c r="F256" s="109">
        <f>SUM(F257:F260)</f>
        <v>3</v>
      </c>
      <c r="G256" s="109" t="s">
        <v>62</v>
      </c>
      <c r="H256" s="109">
        <f>SUM(H257:H260)</f>
        <v>5</v>
      </c>
      <c r="I256" s="110" t="s">
        <v>220</v>
      </c>
      <c r="J256" s="104"/>
      <c r="K256" s="104"/>
      <c r="L256" s="104"/>
      <c r="M256" s="104"/>
      <c r="N256" s="104"/>
      <c r="O256" s="394">
        <v>45330</v>
      </c>
    </row>
    <row r="257" spans="2:15">
      <c r="B257" s="107"/>
      <c r="C257" s="207" t="s">
        <v>182</v>
      </c>
      <c r="D257" s="428"/>
      <c r="E257" s="199"/>
      <c r="F257" s="97">
        <v>0</v>
      </c>
      <c r="G257" s="98"/>
      <c r="H257" s="97">
        <v>2</v>
      </c>
      <c r="I257" s="365" t="s">
        <v>196</v>
      </c>
      <c r="J257" s="429"/>
      <c r="K257" s="429"/>
      <c r="L257" s="429"/>
      <c r="M257" s="429"/>
      <c r="N257" s="210"/>
      <c r="O257" s="108"/>
    </row>
    <row r="258" spans="2:15">
      <c r="B258" s="107"/>
      <c r="C258" s="208" t="s">
        <v>308</v>
      </c>
      <c r="D258" s="430"/>
      <c r="E258" s="200"/>
      <c r="F258" s="99">
        <v>1</v>
      </c>
      <c r="G258" s="100"/>
      <c r="H258" s="99">
        <v>1</v>
      </c>
      <c r="I258" s="366" t="s">
        <v>174</v>
      </c>
      <c r="J258" s="431"/>
      <c r="K258" s="431"/>
      <c r="L258" s="431"/>
      <c r="M258" s="431"/>
      <c r="N258" s="211"/>
      <c r="O258" s="108"/>
    </row>
    <row r="259" spans="2:15">
      <c r="B259" s="107"/>
      <c r="C259" s="208" t="s">
        <v>81</v>
      </c>
      <c r="D259" s="430"/>
      <c r="E259" s="200"/>
      <c r="F259" s="99">
        <v>0</v>
      </c>
      <c r="G259" s="100"/>
      <c r="H259" s="99">
        <v>2</v>
      </c>
      <c r="I259" s="366" t="s">
        <v>214</v>
      </c>
      <c r="J259" s="431"/>
      <c r="K259" s="431"/>
      <c r="L259" s="431"/>
      <c r="M259" s="431"/>
      <c r="N259" s="211"/>
      <c r="O259" s="108"/>
    </row>
    <row r="260" spans="2:15">
      <c r="B260" s="107"/>
      <c r="C260" s="209" t="s">
        <v>238</v>
      </c>
      <c r="D260" s="432"/>
      <c r="E260" s="201"/>
      <c r="F260" s="101">
        <v>2</v>
      </c>
      <c r="G260" s="102"/>
      <c r="H260" s="101">
        <v>0</v>
      </c>
      <c r="I260" s="367" t="s">
        <v>215</v>
      </c>
      <c r="J260" s="433"/>
      <c r="K260" s="433"/>
      <c r="L260" s="433"/>
      <c r="M260" s="433"/>
      <c r="N260" s="212"/>
      <c r="O260" s="108"/>
    </row>
    <row r="261" spans="2:15">
      <c r="B261" s="206"/>
      <c r="C261" s="104" t="s">
        <v>69</v>
      </c>
      <c r="D261" s="104"/>
      <c r="E261" s="104"/>
      <c r="F261" s="109">
        <f>SUM(F262:F265)</f>
        <v>5</v>
      </c>
      <c r="G261" s="109" t="s">
        <v>62</v>
      </c>
      <c r="H261" s="109">
        <f>SUM(H262:H265)</f>
        <v>3</v>
      </c>
      <c r="I261" s="110" t="s">
        <v>55</v>
      </c>
      <c r="J261" s="104"/>
      <c r="K261" s="104"/>
      <c r="L261" s="104"/>
      <c r="M261" s="104"/>
      <c r="N261" s="104"/>
      <c r="O261" s="394">
        <v>45330</v>
      </c>
    </row>
    <row r="262" spans="2:15">
      <c r="B262" s="107"/>
      <c r="C262" s="207" t="s">
        <v>175</v>
      </c>
      <c r="D262" s="428"/>
      <c r="E262" s="199"/>
      <c r="F262" s="97">
        <v>1</v>
      </c>
      <c r="G262" s="98"/>
      <c r="H262" s="97">
        <v>1</v>
      </c>
      <c r="I262" s="365" t="s">
        <v>20</v>
      </c>
      <c r="J262" s="429"/>
      <c r="K262" s="429"/>
      <c r="L262" s="429"/>
      <c r="M262" s="429"/>
      <c r="N262" s="210"/>
      <c r="O262" s="108"/>
    </row>
    <row r="263" spans="2:15">
      <c r="B263" s="107"/>
      <c r="C263" s="208" t="s">
        <v>27</v>
      </c>
      <c r="D263" s="430"/>
      <c r="E263" s="200"/>
      <c r="F263" s="99">
        <v>0</v>
      </c>
      <c r="G263" s="100"/>
      <c r="H263" s="99">
        <v>2</v>
      </c>
      <c r="I263" s="366" t="s">
        <v>230</v>
      </c>
      <c r="J263" s="431"/>
      <c r="K263" s="431"/>
      <c r="L263" s="431"/>
      <c r="M263" s="431"/>
      <c r="N263" s="211"/>
      <c r="O263" s="108"/>
    </row>
    <row r="264" spans="2:15">
      <c r="B264" s="107"/>
      <c r="C264" s="208" t="s">
        <v>72</v>
      </c>
      <c r="D264" s="430"/>
      <c r="E264" s="200"/>
      <c r="F264" s="99">
        <v>2</v>
      </c>
      <c r="G264" s="100"/>
      <c r="H264" s="99">
        <v>0</v>
      </c>
      <c r="I264" s="366" t="s">
        <v>19</v>
      </c>
      <c r="J264" s="431"/>
      <c r="K264" s="431"/>
      <c r="L264" s="431"/>
      <c r="M264" s="431"/>
      <c r="N264" s="211"/>
      <c r="O264" s="108"/>
    </row>
    <row r="265" spans="2:15">
      <c r="B265" s="107"/>
      <c r="C265" s="209" t="s">
        <v>217</v>
      </c>
      <c r="D265" s="432"/>
      <c r="E265" s="201"/>
      <c r="F265" s="101">
        <v>2</v>
      </c>
      <c r="G265" s="102"/>
      <c r="H265" s="101">
        <v>0</v>
      </c>
      <c r="I265" s="367" t="s">
        <v>26</v>
      </c>
      <c r="J265" s="433"/>
      <c r="K265" s="433"/>
      <c r="L265" s="433"/>
      <c r="M265" s="433"/>
      <c r="N265" s="212"/>
      <c r="O265" s="108"/>
    </row>
    <row r="266" spans="2:15">
      <c r="B266" s="107"/>
      <c r="C266" s="104"/>
      <c r="D266" s="104"/>
      <c r="E266" s="104"/>
      <c r="F266" s="104"/>
      <c r="G266" s="104"/>
      <c r="H266" s="105"/>
      <c r="I266" s="104"/>
      <c r="J266" s="104"/>
      <c r="K266" s="104"/>
      <c r="L266" s="104"/>
      <c r="M266" s="104"/>
      <c r="N266" s="104"/>
      <c r="O266" s="108"/>
    </row>
    <row r="267" spans="2:15">
      <c r="B267" s="103" t="s">
        <v>355</v>
      </c>
      <c r="C267" s="96"/>
      <c r="D267" s="96"/>
      <c r="E267" s="104"/>
      <c r="F267" s="104"/>
      <c r="G267" s="104"/>
      <c r="H267" s="105"/>
      <c r="I267" s="104"/>
      <c r="J267" s="104"/>
      <c r="K267" s="104"/>
      <c r="L267" s="104"/>
      <c r="M267" s="104"/>
      <c r="N267" s="104"/>
      <c r="O267" s="106"/>
    </row>
    <row r="268" spans="2:15">
      <c r="B268" s="206"/>
      <c r="C268" s="104" t="s">
        <v>172</v>
      </c>
      <c r="D268" s="104"/>
      <c r="E268" s="104"/>
      <c r="F268" s="109">
        <f>SUM(F269:F272)</f>
        <v>4</v>
      </c>
      <c r="G268" s="109" t="s">
        <v>62</v>
      </c>
      <c r="H268" s="109">
        <f>SUM(H269:H272)</f>
        <v>4</v>
      </c>
      <c r="I268" s="110" t="s">
        <v>55</v>
      </c>
      <c r="J268" s="104"/>
      <c r="K268" s="104"/>
      <c r="L268" s="104"/>
      <c r="M268" s="104"/>
      <c r="N268" s="104"/>
      <c r="O268" s="394">
        <v>45343</v>
      </c>
    </row>
    <row r="269" spans="2:15">
      <c r="B269" s="107"/>
      <c r="C269" s="207" t="s">
        <v>171</v>
      </c>
      <c r="D269" s="428"/>
      <c r="E269" s="199"/>
      <c r="F269" s="97">
        <v>1</v>
      </c>
      <c r="G269" s="98"/>
      <c r="H269" s="97">
        <v>1</v>
      </c>
      <c r="I269" s="365" t="s">
        <v>21</v>
      </c>
      <c r="J269" s="429"/>
      <c r="K269" s="429"/>
      <c r="L269" s="429"/>
      <c r="M269" s="429"/>
      <c r="N269" s="210"/>
      <c r="O269" s="108"/>
    </row>
    <row r="270" spans="2:15">
      <c r="B270" s="107"/>
      <c r="C270" s="208" t="s">
        <v>144</v>
      </c>
      <c r="D270" s="430"/>
      <c r="E270" s="200"/>
      <c r="F270" s="99">
        <v>1</v>
      </c>
      <c r="G270" s="100"/>
      <c r="H270" s="99">
        <v>1</v>
      </c>
      <c r="I270" s="366" t="s">
        <v>26</v>
      </c>
      <c r="J270" s="431"/>
      <c r="K270" s="431"/>
      <c r="L270" s="431"/>
      <c r="M270" s="431"/>
      <c r="N270" s="211"/>
      <c r="O270" s="108"/>
    </row>
    <row r="271" spans="2:15">
      <c r="B271" s="107"/>
      <c r="C271" s="208" t="s">
        <v>198</v>
      </c>
      <c r="D271" s="430"/>
      <c r="E271" s="200"/>
      <c r="F271" s="99">
        <v>2</v>
      </c>
      <c r="G271" s="100"/>
      <c r="H271" s="99">
        <v>0</v>
      </c>
      <c r="I271" s="366" t="s">
        <v>230</v>
      </c>
      <c r="J271" s="431"/>
      <c r="K271" s="431"/>
      <c r="L271" s="431"/>
      <c r="M271" s="431"/>
      <c r="N271" s="211"/>
      <c r="O271" s="108"/>
    </row>
    <row r="272" spans="2:15">
      <c r="B272" s="107"/>
      <c r="C272" s="209" t="s">
        <v>137</v>
      </c>
      <c r="D272" s="432"/>
      <c r="E272" s="201"/>
      <c r="F272" s="101">
        <v>0</v>
      </c>
      <c r="G272" s="102"/>
      <c r="H272" s="101">
        <v>2</v>
      </c>
      <c r="I272" s="367" t="s">
        <v>20</v>
      </c>
      <c r="J272" s="433"/>
      <c r="K272" s="433"/>
      <c r="L272" s="433"/>
      <c r="M272" s="433"/>
      <c r="N272" s="212"/>
      <c r="O272" s="108"/>
    </row>
    <row r="273" spans="2:15">
      <c r="B273" s="206"/>
      <c r="C273" s="104" t="s">
        <v>87</v>
      </c>
      <c r="D273" s="104"/>
      <c r="E273" s="104"/>
      <c r="F273" s="109">
        <f>SUM(F274:F277)</f>
        <v>4</v>
      </c>
      <c r="G273" s="109" t="s">
        <v>62</v>
      </c>
      <c r="H273" s="109">
        <f>SUM(H274:H277)</f>
        <v>4</v>
      </c>
      <c r="I273" s="110" t="s">
        <v>69</v>
      </c>
      <c r="J273" s="104"/>
      <c r="K273" s="104"/>
      <c r="L273" s="104"/>
      <c r="M273" s="104"/>
      <c r="N273" s="104"/>
      <c r="O273" s="394">
        <v>45343</v>
      </c>
    </row>
    <row r="274" spans="2:15">
      <c r="B274" s="107"/>
      <c r="C274" s="207" t="s">
        <v>238</v>
      </c>
      <c r="D274" s="428"/>
      <c r="E274" s="199"/>
      <c r="F274" s="97">
        <v>1</v>
      </c>
      <c r="G274" s="98"/>
      <c r="H274" s="97">
        <v>1</v>
      </c>
      <c r="I274" s="365" t="s">
        <v>175</v>
      </c>
      <c r="J274" s="429"/>
      <c r="K274" s="429"/>
      <c r="L274" s="429"/>
      <c r="M274" s="429"/>
      <c r="N274" s="210"/>
      <c r="O274" s="108"/>
    </row>
    <row r="275" spans="2:15">
      <c r="B275" s="107"/>
      <c r="C275" s="208" t="s">
        <v>182</v>
      </c>
      <c r="D275" s="430"/>
      <c r="E275" s="200"/>
      <c r="F275" s="99">
        <v>2</v>
      </c>
      <c r="G275" s="100"/>
      <c r="H275" s="99">
        <v>0</v>
      </c>
      <c r="I275" s="366" t="s">
        <v>72</v>
      </c>
      <c r="J275" s="431"/>
      <c r="K275" s="431"/>
      <c r="L275" s="431"/>
      <c r="M275" s="431"/>
      <c r="N275" s="211"/>
      <c r="O275" s="108"/>
    </row>
    <row r="276" spans="2:15">
      <c r="B276" s="107"/>
      <c r="C276" s="208" t="s">
        <v>142</v>
      </c>
      <c r="D276" s="430"/>
      <c r="E276" s="200"/>
      <c r="F276" s="99">
        <v>1</v>
      </c>
      <c r="G276" s="100"/>
      <c r="H276" s="99">
        <v>1</v>
      </c>
      <c r="I276" s="366" t="s">
        <v>217</v>
      </c>
      <c r="J276" s="431"/>
      <c r="K276" s="431"/>
      <c r="L276" s="431"/>
      <c r="M276" s="431"/>
      <c r="N276" s="211"/>
      <c r="O276" s="108"/>
    </row>
    <row r="277" spans="2:15">
      <c r="B277" s="107"/>
      <c r="C277" s="209" t="s">
        <v>81</v>
      </c>
      <c r="D277" s="432"/>
      <c r="E277" s="201"/>
      <c r="F277" s="101">
        <v>0</v>
      </c>
      <c r="G277" s="102"/>
      <c r="H277" s="101">
        <v>2</v>
      </c>
      <c r="I277" s="367" t="s">
        <v>27</v>
      </c>
      <c r="J277" s="433"/>
      <c r="K277" s="433"/>
      <c r="L277" s="433"/>
      <c r="M277" s="433"/>
      <c r="N277" s="212"/>
      <c r="O277" s="108"/>
    </row>
    <row r="278" spans="2:15">
      <c r="B278" s="206"/>
      <c r="C278" s="104" t="s">
        <v>220</v>
      </c>
      <c r="D278" s="104"/>
      <c r="E278" s="104"/>
      <c r="F278" s="109">
        <f>SUM(F279:F282)</f>
        <v>3</v>
      </c>
      <c r="G278" s="109" t="s">
        <v>62</v>
      </c>
      <c r="H278" s="109">
        <f>SUM(H279:H282)</f>
        <v>5</v>
      </c>
      <c r="I278" s="110" t="s">
        <v>183</v>
      </c>
      <c r="J278" s="104"/>
      <c r="K278" s="104"/>
      <c r="L278" s="104"/>
      <c r="M278" s="104"/>
      <c r="N278" s="104"/>
      <c r="O278" s="394">
        <v>45344</v>
      </c>
    </row>
    <row r="279" spans="2:15">
      <c r="B279" s="107"/>
      <c r="C279" s="207" t="s">
        <v>353</v>
      </c>
      <c r="D279" s="428"/>
      <c r="E279" s="199"/>
      <c r="F279" s="97">
        <v>0</v>
      </c>
      <c r="G279" s="98"/>
      <c r="H279" s="97">
        <v>2</v>
      </c>
      <c r="I279" s="365" t="s">
        <v>135</v>
      </c>
      <c r="J279" s="429"/>
      <c r="K279" s="429"/>
      <c r="L279" s="429"/>
      <c r="M279" s="429"/>
      <c r="N279" s="210"/>
      <c r="O279" s="108"/>
    </row>
    <row r="280" spans="2:15">
      <c r="B280" s="107"/>
      <c r="C280" s="208" t="s">
        <v>196</v>
      </c>
      <c r="D280" s="430"/>
      <c r="E280" s="200"/>
      <c r="F280" s="99">
        <v>1</v>
      </c>
      <c r="G280" s="100"/>
      <c r="H280" s="99">
        <v>1</v>
      </c>
      <c r="I280" s="366" t="s">
        <v>226</v>
      </c>
      <c r="J280" s="431"/>
      <c r="K280" s="431"/>
      <c r="L280" s="431"/>
      <c r="M280" s="431"/>
      <c r="N280" s="211"/>
      <c r="O280" s="108"/>
    </row>
    <row r="281" spans="2:15">
      <c r="B281" s="107"/>
      <c r="C281" s="208" t="s">
        <v>214</v>
      </c>
      <c r="D281" s="430"/>
      <c r="E281" s="200"/>
      <c r="F281" s="99">
        <v>0</v>
      </c>
      <c r="G281" s="100"/>
      <c r="H281" s="99">
        <v>2</v>
      </c>
      <c r="I281" s="366" t="s">
        <v>190</v>
      </c>
      <c r="J281" s="431"/>
      <c r="K281" s="431"/>
      <c r="L281" s="431"/>
      <c r="M281" s="431"/>
      <c r="N281" s="211"/>
      <c r="O281" s="108"/>
    </row>
    <row r="282" spans="2:15">
      <c r="B282" s="107"/>
      <c r="C282" s="209" t="s">
        <v>215</v>
      </c>
      <c r="D282" s="432"/>
      <c r="E282" s="201"/>
      <c r="F282" s="101">
        <v>2</v>
      </c>
      <c r="G282" s="102"/>
      <c r="H282" s="101">
        <v>0</v>
      </c>
      <c r="I282" s="367" t="s">
        <v>134</v>
      </c>
      <c r="J282" s="433"/>
      <c r="K282" s="433"/>
      <c r="L282" s="433"/>
      <c r="M282" s="433"/>
      <c r="N282" s="212"/>
      <c r="O282" s="108"/>
    </row>
    <row r="283" spans="2:15">
      <c r="B283" s="107"/>
      <c r="C283" s="557"/>
      <c r="D283" s="557"/>
      <c r="E283" s="557"/>
      <c r="F283" s="557"/>
      <c r="G283" s="557"/>
      <c r="H283" s="557"/>
      <c r="I283" s="557"/>
      <c r="J283" s="557"/>
      <c r="K283" s="557"/>
      <c r="L283" s="557"/>
      <c r="M283" s="557"/>
      <c r="N283" s="557"/>
      <c r="O283" s="108"/>
    </row>
    <row r="284" spans="2:15">
      <c r="B284" s="103" t="s">
        <v>358</v>
      </c>
      <c r="C284" s="558"/>
      <c r="D284" s="558"/>
      <c r="E284" s="557"/>
      <c r="F284" s="557"/>
      <c r="G284" s="557"/>
      <c r="H284" s="557"/>
      <c r="I284" s="557"/>
      <c r="J284" s="557"/>
      <c r="K284" s="557"/>
      <c r="L284" s="557"/>
      <c r="M284" s="557"/>
      <c r="N284" s="557"/>
      <c r="O284" s="106"/>
    </row>
    <row r="285" spans="2:15">
      <c r="B285" s="206"/>
      <c r="C285" s="557" t="s">
        <v>55</v>
      </c>
      <c r="D285" s="557"/>
      <c r="E285" s="557"/>
      <c r="F285" s="559">
        <f>SUM(F286:F289)</f>
        <v>4</v>
      </c>
      <c r="G285" s="559" t="s">
        <v>62</v>
      </c>
      <c r="H285" s="559">
        <f>SUM(H286:H289)</f>
        <v>4</v>
      </c>
      <c r="I285" s="560" t="s">
        <v>220</v>
      </c>
      <c r="J285" s="557"/>
      <c r="K285" s="557"/>
      <c r="L285" s="557"/>
      <c r="M285" s="557"/>
      <c r="N285" s="557"/>
      <c r="O285" s="394">
        <v>45349</v>
      </c>
    </row>
    <row r="286" spans="2:15">
      <c r="B286" s="107"/>
      <c r="C286" s="561" t="s">
        <v>21</v>
      </c>
      <c r="D286" s="562"/>
      <c r="E286" s="563"/>
      <c r="F286" s="97">
        <v>0</v>
      </c>
      <c r="G286" s="98"/>
      <c r="H286" s="97">
        <v>2</v>
      </c>
      <c r="I286" s="365" t="s">
        <v>214</v>
      </c>
      <c r="J286" s="429"/>
      <c r="K286" s="429"/>
      <c r="L286" s="429"/>
      <c r="M286" s="429"/>
      <c r="N286" s="210"/>
      <c r="O286" s="108"/>
    </row>
    <row r="287" spans="2:15">
      <c r="B287" s="107"/>
      <c r="C287" s="564" t="s">
        <v>230</v>
      </c>
      <c r="D287" s="565"/>
      <c r="E287" s="566"/>
      <c r="F287" s="99">
        <v>2</v>
      </c>
      <c r="G287" s="100"/>
      <c r="H287" s="99">
        <v>0</v>
      </c>
      <c r="I287" s="366" t="s">
        <v>196</v>
      </c>
      <c r="J287" s="431"/>
      <c r="K287" s="431"/>
      <c r="L287" s="431"/>
      <c r="M287" s="431"/>
      <c r="N287" s="211"/>
      <c r="O287" s="108"/>
    </row>
    <row r="288" spans="2:15">
      <c r="B288" s="107"/>
      <c r="C288" s="564" t="s">
        <v>26</v>
      </c>
      <c r="D288" s="565"/>
      <c r="E288" s="566"/>
      <c r="F288" s="99">
        <v>1</v>
      </c>
      <c r="G288" s="100"/>
      <c r="H288" s="99">
        <v>1</v>
      </c>
      <c r="I288" s="366" t="s">
        <v>174</v>
      </c>
      <c r="J288" s="431"/>
      <c r="K288" s="431"/>
      <c r="L288" s="431"/>
      <c r="M288" s="431"/>
      <c r="N288" s="211"/>
      <c r="O288" s="108"/>
    </row>
    <row r="289" spans="2:15">
      <c r="B289" s="107"/>
      <c r="C289" s="209" t="s">
        <v>20</v>
      </c>
      <c r="D289" s="432"/>
      <c r="E289" s="201"/>
      <c r="F289" s="101">
        <v>1</v>
      </c>
      <c r="G289" s="102"/>
      <c r="H289" s="101">
        <v>1</v>
      </c>
      <c r="I289" s="367" t="s">
        <v>215</v>
      </c>
      <c r="J289" s="433"/>
      <c r="K289" s="433"/>
      <c r="L289" s="433"/>
      <c r="M289" s="433"/>
      <c r="N289" s="212"/>
      <c r="O289" s="108"/>
    </row>
    <row r="290" spans="2:15">
      <c r="B290" s="206"/>
      <c r="C290" s="557" t="s">
        <v>69</v>
      </c>
      <c r="D290" s="557"/>
      <c r="E290" s="557"/>
      <c r="F290" s="559">
        <f>SUM(F291:F294)</f>
        <v>5</v>
      </c>
      <c r="G290" s="559" t="s">
        <v>62</v>
      </c>
      <c r="H290" s="559">
        <f>SUM(H291:H294)</f>
        <v>3</v>
      </c>
      <c r="I290" s="560" t="s">
        <v>172</v>
      </c>
      <c r="J290" s="557"/>
      <c r="K290" s="557"/>
      <c r="L290" s="557"/>
      <c r="M290" s="557"/>
      <c r="N290" s="557"/>
      <c r="O290" s="394">
        <v>45350</v>
      </c>
    </row>
    <row r="291" spans="2:15">
      <c r="B291" s="107"/>
      <c r="C291" s="561" t="s">
        <v>67</v>
      </c>
      <c r="D291" s="562"/>
      <c r="E291" s="563"/>
      <c r="F291" s="97">
        <v>0</v>
      </c>
      <c r="G291" s="98"/>
      <c r="H291" s="97">
        <v>2</v>
      </c>
      <c r="I291" s="365" t="s">
        <v>144</v>
      </c>
      <c r="J291" s="429"/>
      <c r="K291" s="429"/>
      <c r="L291" s="429"/>
      <c r="M291" s="429"/>
      <c r="N291" s="210"/>
      <c r="O291" s="108"/>
    </row>
    <row r="292" spans="2:15">
      <c r="B292" s="107"/>
      <c r="C292" s="564" t="s">
        <v>360</v>
      </c>
      <c r="D292" s="565"/>
      <c r="E292" s="566"/>
      <c r="F292" s="99">
        <v>1</v>
      </c>
      <c r="G292" s="100"/>
      <c r="H292" s="99">
        <v>1</v>
      </c>
      <c r="I292" s="366" t="s">
        <v>198</v>
      </c>
      <c r="J292" s="431"/>
      <c r="K292" s="431"/>
      <c r="L292" s="431"/>
      <c r="M292" s="431"/>
      <c r="N292" s="211"/>
      <c r="O292" s="108"/>
    </row>
    <row r="293" spans="2:15">
      <c r="B293" s="107"/>
      <c r="C293" s="564" t="s">
        <v>217</v>
      </c>
      <c r="D293" s="565"/>
      <c r="E293" s="566"/>
      <c r="F293" s="99">
        <v>2</v>
      </c>
      <c r="G293" s="100"/>
      <c r="H293" s="99">
        <v>0</v>
      </c>
      <c r="I293" s="366" t="s">
        <v>171</v>
      </c>
      <c r="J293" s="431"/>
      <c r="K293" s="431"/>
      <c r="L293" s="431"/>
      <c r="M293" s="431"/>
      <c r="N293" s="211"/>
      <c r="O293" s="108"/>
    </row>
    <row r="294" spans="2:15">
      <c r="B294" s="107"/>
      <c r="C294" s="209" t="s">
        <v>72</v>
      </c>
      <c r="D294" s="432"/>
      <c r="E294" s="201"/>
      <c r="F294" s="101">
        <v>2</v>
      </c>
      <c r="G294" s="102"/>
      <c r="H294" s="101">
        <v>0</v>
      </c>
      <c r="I294" s="367" t="s">
        <v>137</v>
      </c>
      <c r="J294" s="433"/>
      <c r="K294" s="433"/>
      <c r="L294" s="433"/>
      <c r="M294" s="433"/>
      <c r="N294" s="212"/>
      <c r="O294" s="108"/>
    </row>
    <row r="295" spans="2:15">
      <c r="B295" s="206"/>
      <c r="C295" s="557" t="s">
        <v>183</v>
      </c>
      <c r="D295" s="557"/>
      <c r="E295" s="557"/>
      <c r="F295" s="559">
        <f>SUM(F296:F299)</f>
        <v>4</v>
      </c>
      <c r="G295" s="559" t="s">
        <v>62</v>
      </c>
      <c r="H295" s="559">
        <f>SUM(H296:H299)</f>
        <v>4</v>
      </c>
      <c r="I295" s="560" t="s">
        <v>87</v>
      </c>
      <c r="J295" s="557"/>
      <c r="K295" s="557"/>
      <c r="L295" s="557"/>
      <c r="M295" s="557"/>
      <c r="N295" s="557"/>
      <c r="O295" s="394">
        <v>45351</v>
      </c>
    </row>
    <row r="296" spans="2:15">
      <c r="B296" s="107"/>
      <c r="C296" s="207" t="s">
        <v>134</v>
      </c>
      <c r="D296" s="562"/>
      <c r="E296" s="563"/>
      <c r="F296" s="97">
        <v>1</v>
      </c>
      <c r="G296" s="98"/>
      <c r="H296" s="97">
        <v>1</v>
      </c>
      <c r="I296" s="365" t="s">
        <v>182</v>
      </c>
      <c r="J296" s="429"/>
      <c r="K296" s="429"/>
      <c r="L296" s="429"/>
      <c r="M296" s="429"/>
      <c r="N296" s="210"/>
      <c r="O296" s="108"/>
    </row>
    <row r="297" spans="2:15">
      <c r="B297" s="107"/>
      <c r="C297" s="208" t="s">
        <v>226</v>
      </c>
      <c r="D297" s="565"/>
      <c r="E297" s="566"/>
      <c r="F297" s="99">
        <v>1</v>
      </c>
      <c r="G297" s="100"/>
      <c r="H297" s="99">
        <v>1</v>
      </c>
      <c r="I297" s="366" t="s">
        <v>238</v>
      </c>
      <c r="J297" s="431"/>
      <c r="K297" s="431"/>
      <c r="L297" s="431"/>
      <c r="M297" s="431"/>
      <c r="N297" s="211"/>
      <c r="O297" s="108"/>
    </row>
    <row r="298" spans="2:15">
      <c r="B298" s="107"/>
      <c r="C298" s="208" t="s">
        <v>135</v>
      </c>
      <c r="D298" s="565"/>
      <c r="E298" s="566"/>
      <c r="F298" s="99">
        <v>1</v>
      </c>
      <c r="G298" s="100"/>
      <c r="H298" s="99">
        <v>1</v>
      </c>
      <c r="I298" s="366" t="s">
        <v>81</v>
      </c>
      <c r="J298" s="431"/>
      <c r="K298" s="431"/>
      <c r="L298" s="431"/>
      <c r="M298" s="431"/>
      <c r="N298" s="211"/>
      <c r="O298" s="108"/>
    </row>
    <row r="299" spans="2:15">
      <c r="B299" s="107"/>
      <c r="C299" s="209" t="s">
        <v>190</v>
      </c>
      <c r="D299" s="432"/>
      <c r="E299" s="201"/>
      <c r="F299" s="101">
        <v>1</v>
      </c>
      <c r="G299" s="102"/>
      <c r="H299" s="101">
        <v>1</v>
      </c>
      <c r="I299" s="367" t="s">
        <v>142</v>
      </c>
      <c r="J299" s="433"/>
      <c r="K299" s="433"/>
      <c r="L299" s="433"/>
      <c r="M299" s="433"/>
      <c r="N299" s="212"/>
      <c r="O299" s="108"/>
    </row>
    <row r="300" spans="2:15">
      <c r="B300" s="107"/>
      <c r="C300" s="104"/>
      <c r="D300" s="104"/>
      <c r="E300" s="104"/>
      <c r="F300" s="104"/>
      <c r="G300" s="104"/>
      <c r="H300" s="105"/>
      <c r="I300" s="104"/>
      <c r="J300" s="104"/>
      <c r="K300" s="104"/>
      <c r="L300" s="104"/>
      <c r="M300" s="104"/>
      <c r="N300" s="104"/>
      <c r="O300" s="108"/>
    </row>
    <row r="301" spans="2:15">
      <c r="B301" s="103" t="s">
        <v>364</v>
      </c>
      <c r="C301" s="96"/>
      <c r="D301" s="96"/>
      <c r="E301" s="104"/>
      <c r="F301" s="104"/>
      <c r="G301" s="104"/>
      <c r="H301" s="105"/>
      <c r="I301" s="104"/>
      <c r="J301" s="104"/>
      <c r="K301" s="104"/>
      <c r="L301" s="104"/>
      <c r="M301" s="104"/>
      <c r="N301" s="104"/>
      <c r="O301" s="106"/>
    </row>
    <row r="302" spans="2:15">
      <c r="B302" s="206"/>
      <c r="C302" s="104" t="s">
        <v>69</v>
      </c>
      <c r="D302" s="104"/>
      <c r="E302" s="104"/>
      <c r="F302" s="109">
        <f>SUM(F303:F306)</f>
        <v>4</v>
      </c>
      <c r="G302" s="109" t="s">
        <v>62</v>
      </c>
      <c r="H302" s="109">
        <f>SUM(H303:H306)</f>
        <v>4</v>
      </c>
      <c r="I302" s="110" t="s">
        <v>220</v>
      </c>
      <c r="J302" s="104"/>
      <c r="K302" s="104"/>
      <c r="L302" s="104"/>
      <c r="M302" s="104"/>
      <c r="N302" s="104"/>
      <c r="O302" s="394">
        <v>45355</v>
      </c>
    </row>
    <row r="303" spans="2:15">
      <c r="B303" s="107"/>
      <c r="C303" s="207" t="s">
        <v>175</v>
      </c>
      <c r="D303" s="428"/>
      <c r="E303" s="199"/>
      <c r="F303" s="97">
        <v>2</v>
      </c>
      <c r="G303" s="98"/>
      <c r="H303" s="97">
        <v>0</v>
      </c>
      <c r="I303" s="365" t="s">
        <v>196</v>
      </c>
      <c r="J303" s="429"/>
      <c r="K303" s="429"/>
      <c r="L303" s="429"/>
      <c r="M303" s="429"/>
      <c r="N303" s="210"/>
      <c r="O303" s="108"/>
    </row>
    <row r="304" spans="2:15">
      <c r="B304" s="107"/>
      <c r="C304" s="208" t="s">
        <v>27</v>
      </c>
      <c r="D304" s="430"/>
      <c r="E304" s="200"/>
      <c r="F304" s="99">
        <v>2</v>
      </c>
      <c r="G304" s="100"/>
      <c r="H304" s="99">
        <v>0</v>
      </c>
      <c r="I304" s="366" t="s">
        <v>353</v>
      </c>
      <c r="J304" s="431"/>
      <c r="K304" s="431"/>
      <c r="L304" s="431"/>
      <c r="M304" s="431"/>
      <c r="N304" s="211"/>
      <c r="O304" s="108"/>
    </row>
    <row r="305" spans="2:15">
      <c r="B305" s="107"/>
      <c r="C305" s="208" t="s">
        <v>217</v>
      </c>
      <c r="D305" s="430"/>
      <c r="E305" s="200"/>
      <c r="F305" s="99">
        <v>0</v>
      </c>
      <c r="G305" s="100"/>
      <c r="H305" s="99">
        <v>2</v>
      </c>
      <c r="I305" s="366" t="s">
        <v>214</v>
      </c>
      <c r="J305" s="431"/>
      <c r="K305" s="431"/>
      <c r="L305" s="431"/>
      <c r="M305" s="431"/>
      <c r="N305" s="211"/>
      <c r="O305" s="108"/>
    </row>
    <row r="306" spans="2:15">
      <c r="B306" s="107"/>
      <c r="C306" s="209" t="s">
        <v>67</v>
      </c>
      <c r="D306" s="432"/>
      <c r="E306" s="201"/>
      <c r="F306" s="101">
        <v>0</v>
      </c>
      <c r="G306" s="102"/>
      <c r="H306" s="101">
        <v>2</v>
      </c>
      <c r="I306" s="367" t="s">
        <v>215</v>
      </c>
      <c r="J306" s="433"/>
      <c r="K306" s="433"/>
      <c r="L306" s="433"/>
      <c r="M306" s="433"/>
      <c r="N306" s="212"/>
      <c r="O306" s="108"/>
    </row>
    <row r="307" spans="2:15">
      <c r="B307" s="206"/>
      <c r="C307" s="104" t="s">
        <v>55</v>
      </c>
      <c r="D307" s="104"/>
      <c r="E307" s="104"/>
      <c r="F307" s="109">
        <f>SUM(F308:F311)</f>
        <v>4</v>
      </c>
      <c r="G307" s="109" t="s">
        <v>62</v>
      </c>
      <c r="H307" s="109">
        <f>SUM(H308:H311)</f>
        <v>4</v>
      </c>
      <c r="I307" s="110" t="s">
        <v>183</v>
      </c>
      <c r="J307" s="104"/>
      <c r="K307" s="104"/>
      <c r="L307" s="104"/>
      <c r="M307" s="104"/>
      <c r="N307" s="104"/>
      <c r="O307" s="394">
        <v>45356</v>
      </c>
    </row>
    <row r="308" spans="2:15">
      <c r="B308" s="107"/>
      <c r="C308" s="561" t="s">
        <v>21</v>
      </c>
      <c r="D308" s="428"/>
      <c r="E308" s="199"/>
      <c r="F308" s="97">
        <v>2</v>
      </c>
      <c r="G308" s="98"/>
      <c r="H308" s="97">
        <v>0</v>
      </c>
      <c r="I308" s="365" t="s">
        <v>190</v>
      </c>
      <c r="J308" s="429"/>
      <c r="K308" s="429"/>
      <c r="L308" s="429"/>
      <c r="M308" s="429"/>
      <c r="N308" s="210"/>
      <c r="O308" s="108"/>
    </row>
    <row r="309" spans="2:15">
      <c r="B309" s="107"/>
      <c r="C309" s="564" t="s">
        <v>230</v>
      </c>
      <c r="D309" s="430"/>
      <c r="E309" s="200"/>
      <c r="F309" s="99">
        <v>1</v>
      </c>
      <c r="G309" s="100"/>
      <c r="H309" s="99">
        <v>1</v>
      </c>
      <c r="I309" s="366" t="s">
        <v>226</v>
      </c>
      <c r="J309" s="431"/>
      <c r="K309" s="431"/>
      <c r="L309" s="431"/>
      <c r="M309" s="431"/>
      <c r="N309" s="211"/>
      <c r="O309" s="108"/>
    </row>
    <row r="310" spans="2:15">
      <c r="B310" s="107"/>
      <c r="C310" s="564" t="s">
        <v>26</v>
      </c>
      <c r="D310" s="430"/>
      <c r="E310" s="200"/>
      <c r="F310" s="99">
        <v>0</v>
      </c>
      <c r="G310" s="100"/>
      <c r="H310" s="99">
        <v>2</v>
      </c>
      <c r="I310" s="366" t="s">
        <v>135</v>
      </c>
      <c r="J310" s="431"/>
      <c r="K310" s="431"/>
      <c r="L310" s="431"/>
      <c r="M310" s="431"/>
      <c r="N310" s="211"/>
      <c r="O310" s="108"/>
    </row>
    <row r="311" spans="2:15">
      <c r="B311" s="107"/>
      <c r="C311" s="209" t="s">
        <v>20</v>
      </c>
      <c r="D311" s="432"/>
      <c r="E311" s="201"/>
      <c r="F311" s="101">
        <v>1</v>
      </c>
      <c r="G311" s="102"/>
      <c r="H311" s="101">
        <v>1</v>
      </c>
      <c r="I311" s="367" t="s">
        <v>134</v>
      </c>
      <c r="J311" s="433"/>
      <c r="K311" s="433"/>
      <c r="L311" s="433"/>
      <c r="M311" s="433"/>
      <c r="N311" s="212"/>
      <c r="O311" s="108"/>
    </row>
    <row r="312" spans="2:15">
      <c r="B312" s="206"/>
      <c r="C312" s="104" t="s">
        <v>172</v>
      </c>
      <c r="D312" s="104"/>
      <c r="E312" s="104"/>
      <c r="F312" s="109">
        <f>SUM(F313:F316)</f>
        <v>5</v>
      </c>
      <c r="G312" s="109" t="s">
        <v>62</v>
      </c>
      <c r="H312" s="109">
        <f>SUM(H313:H316)</f>
        <v>3</v>
      </c>
      <c r="I312" s="110" t="s">
        <v>87</v>
      </c>
      <c r="J312" s="104"/>
      <c r="K312" s="104"/>
      <c r="L312" s="104"/>
      <c r="M312" s="104"/>
      <c r="N312" s="104"/>
      <c r="O312" s="394">
        <v>45357</v>
      </c>
    </row>
    <row r="313" spans="2:15">
      <c r="B313" s="107"/>
      <c r="C313" s="207" t="s">
        <v>171</v>
      </c>
      <c r="D313" s="428"/>
      <c r="E313" s="199"/>
      <c r="F313" s="97">
        <v>0</v>
      </c>
      <c r="G313" s="98"/>
      <c r="H313" s="97">
        <v>2</v>
      </c>
      <c r="I313" s="365" t="s">
        <v>142</v>
      </c>
      <c r="J313" s="429"/>
      <c r="K313" s="429"/>
      <c r="L313" s="429"/>
      <c r="M313" s="429"/>
      <c r="N313" s="210"/>
      <c r="O313" s="108"/>
    </row>
    <row r="314" spans="2:15">
      <c r="B314" s="107"/>
      <c r="C314" s="208" t="s">
        <v>137</v>
      </c>
      <c r="D314" s="430"/>
      <c r="E314" s="200"/>
      <c r="F314" s="99">
        <v>2</v>
      </c>
      <c r="G314" s="100"/>
      <c r="H314" s="99">
        <v>0</v>
      </c>
      <c r="I314" s="366" t="s">
        <v>182</v>
      </c>
      <c r="J314" s="431"/>
      <c r="K314" s="431"/>
      <c r="L314" s="431"/>
      <c r="M314" s="431"/>
      <c r="N314" s="211"/>
      <c r="O314" s="108"/>
    </row>
    <row r="315" spans="2:15">
      <c r="B315" s="107"/>
      <c r="C315" s="208" t="s">
        <v>198</v>
      </c>
      <c r="D315" s="430"/>
      <c r="E315" s="200"/>
      <c r="F315" s="99">
        <v>2</v>
      </c>
      <c r="G315" s="100"/>
      <c r="H315" s="99">
        <v>0</v>
      </c>
      <c r="I315" s="366" t="s">
        <v>238</v>
      </c>
      <c r="J315" s="431"/>
      <c r="K315" s="431"/>
      <c r="L315" s="431"/>
      <c r="M315" s="431"/>
      <c r="N315" s="211"/>
      <c r="O315" s="108"/>
    </row>
    <row r="316" spans="2:15">
      <c r="B316" s="107"/>
      <c r="C316" s="209" t="s">
        <v>144</v>
      </c>
      <c r="D316" s="432"/>
      <c r="E316" s="201"/>
      <c r="F316" s="101">
        <v>1</v>
      </c>
      <c r="G316" s="102"/>
      <c r="H316" s="101">
        <v>1</v>
      </c>
      <c r="I316" s="367" t="s">
        <v>81</v>
      </c>
      <c r="J316" s="433"/>
      <c r="K316" s="433"/>
      <c r="L316" s="433"/>
      <c r="M316" s="433"/>
      <c r="N316" s="212"/>
      <c r="O316" s="108"/>
    </row>
    <row r="317" spans="2:15">
      <c r="B317" s="107"/>
      <c r="C317" s="104"/>
      <c r="D317" s="104"/>
      <c r="E317" s="104"/>
      <c r="F317" s="104"/>
      <c r="G317" s="104"/>
      <c r="H317" s="105"/>
      <c r="I317" s="104"/>
      <c r="J317" s="104"/>
      <c r="K317" s="104"/>
      <c r="L317" s="104"/>
      <c r="M317" s="104"/>
      <c r="N317" s="104"/>
      <c r="O317" s="108"/>
    </row>
    <row r="318" spans="2:15">
      <c r="B318" s="103" t="s">
        <v>367</v>
      </c>
      <c r="C318" s="96"/>
      <c r="D318" s="96"/>
      <c r="E318" s="104"/>
      <c r="F318" s="104"/>
      <c r="G318" s="104"/>
      <c r="H318" s="105"/>
      <c r="I318" s="104"/>
      <c r="J318" s="104"/>
      <c r="K318" s="104"/>
      <c r="L318" s="104"/>
      <c r="M318" s="104"/>
      <c r="N318" s="104"/>
      <c r="O318" s="106"/>
    </row>
    <row r="319" spans="2:15">
      <c r="B319" s="206"/>
      <c r="C319" s="104" t="s">
        <v>220</v>
      </c>
      <c r="D319" s="104"/>
      <c r="E319" s="104"/>
      <c r="F319" s="109">
        <f>SUM(F320:F323)</f>
        <v>6</v>
      </c>
      <c r="G319" s="109" t="s">
        <v>62</v>
      </c>
      <c r="H319" s="109">
        <f>SUM(H320:H323)</f>
        <v>2</v>
      </c>
      <c r="I319" s="110" t="s">
        <v>172</v>
      </c>
      <c r="J319" s="104"/>
      <c r="K319" s="104"/>
      <c r="L319" s="104"/>
      <c r="M319" s="104"/>
      <c r="N319" s="104"/>
      <c r="O319" s="394">
        <v>45364</v>
      </c>
    </row>
    <row r="320" spans="2:15">
      <c r="B320" s="107"/>
      <c r="C320" s="207" t="s">
        <v>174</v>
      </c>
      <c r="D320" s="428"/>
      <c r="E320" s="199"/>
      <c r="F320" s="97">
        <v>2</v>
      </c>
      <c r="G320" s="98"/>
      <c r="H320" s="97">
        <v>0</v>
      </c>
      <c r="I320" s="365" t="s">
        <v>144</v>
      </c>
      <c r="J320" s="429"/>
      <c r="K320" s="429"/>
      <c r="L320" s="429"/>
      <c r="M320" s="429"/>
      <c r="N320" s="210"/>
      <c r="O320" s="108"/>
    </row>
    <row r="321" spans="2:15">
      <c r="B321" s="107"/>
      <c r="C321" s="208" t="s">
        <v>353</v>
      </c>
      <c r="D321" s="430"/>
      <c r="E321" s="200"/>
      <c r="F321" s="99">
        <v>2</v>
      </c>
      <c r="G321" s="100"/>
      <c r="H321" s="99">
        <v>0</v>
      </c>
      <c r="I321" s="366" t="s">
        <v>198</v>
      </c>
      <c r="J321" s="431"/>
      <c r="K321" s="431"/>
      <c r="L321" s="431"/>
      <c r="M321" s="431"/>
      <c r="N321" s="211"/>
      <c r="O321" s="108"/>
    </row>
    <row r="322" spans="2:15">
      <c r="B322" s="107"/>
      <c r="C322" s="208" t="s">
        <v>214</v>
      </c>
      <c r="D322" s="430"/>
      <c r="E322" s="200"/>
      <c r="F322" s="99">
        <v>1</v>
      </c>
      <c r="G322" s="100"/>
      <c r="H322" s="99">
        <v>1</v>
      </c>
      <c r="I322" s="366" t="s">
        <v>171</v>
      </c>
      <c r="J322" s="431"/>
      <c r="K322" s="431"/>
      <c r="L322" s="431"/>
      <c r="M322" s="431"/>
      <c r="N322" s="211"/>
      <c r="O322" s="108"/>
    </row>
    <row r="323" spans="2:15">
      <c r="B323" s="107"/>
      <c r="C323" s="209" t="s">
        <v>215</v>
      </c>
      <c r="D323" s="432"/>
      <c r="E323" s="201"/>
      <c r="F323" s="101">
        <v>1</v>
      </c>
      <c r="G323" s="102"/>
      <c r="H323" s="101">
        <v>1</v>
      </c>
      <c r="I323" s="367" t="s">
        <v>137</v>
      </c>
      <c r="J323" s="433"/>
      <c r="K323" s="433"/>
      <c r="L323" s="433"/>
      <c r="M323" s="433"/>
      <c r="N323" s="212"/>
      <c r="O323" s="108"/>
    </row>
    <row r="324" spans="2:15">
      <c r="B324" s="206"/>
      <c r="C324" s="104" t="s">
        <v>87</v>
      </c>
      <c r="D324" s="104"/>
      <c r="E324" s="104"/>
      <c r="F324" s="109">
        <f>SUM(F325:F328)</f>
        <v>5</v>
      </c>
      <c r="G324" s="109" t="s">
        <v>62</v>
      </c>
      <c r="H324" s="109">
        <f>SUM(H325:H328)</f>
        <v>3</v>
      </c>
      <c r="I324" s="110" t="s">
        <v>55</v>
      </c>
      <c r="J324" s="104"/>
      <c r="K324" s="104"/>
      <c r="L324" s="104"/>
      <c r="M324" s="104"/>
      <c r="N324" s="104"/>
      <c r="O324" s="394">
        <v>45365</v>
      </c>
    </row>
    <row r="325" spans="2:15">
      <c r="B325" s="107"/>
      <c r="C325" s="207" t="s">
        <v>238</v>
      </c>
      <c r="D325" s="428"/>
      <c r="E325" s="199"/>
      <c r="F325" s="97">
        <v>1</v>
      </c>
      <c r="G325" s="98"/>
      <c r="H325" s="97">
        <v>1</v>
      </c>
      <c r="I325" s="365" t="s">
        <v>19</v>
      </c>
      <c r="J325" s="429"/>
      <c r="K325" s="429"/>
      <c r="L325" s="429"/>
      <c r="M325" s="429"/>
      <c r="N325" s="210"/>
      <c r="O325" s="108"/>
    </row>
    <row r="326" spans="2:15">
      <c r="B326" s="107"/>
      <c r="C326" s="208" t="s">
        <v>182</v>
      </c>
      <c r="D326" s="430"/>
      <c r="E326" s="200"/>
      <c r="F326" s="99">
        <v>1</v>
      </c>
      <c r="G326" s="100"/>
      <c r="H326" s="99">
        <v>1</v>
      </c>
      <c r="I326" s="366" t="s">
        <v>20</v>
      </c>
      <c r="J326" s="431"/>
      <c r="K326" s="431"/>
      <c r="L326" s="431"/>
      <c r="M326" s="431"/>
      <c r="N326" s="211"/>
      <c r="O326" s="108"/>
    </row>
    <row r="327" spans="2:15">
      <c r="B327" s="107"/>
      <c r="C327" s="208" t="s">
        <v>142</v>
      </c>
      <c r="D327" s="430"/>
      <c r="E327" s="200"/>
      <c r="F327" s="99">
        <v>1</v>
      </c>
      <c r="G327" s="100"/>
      <c r="H327" s="99">
        <v>1</v>
      </c>
      <c r="I327" s="366" t="s">
        <v>21</v>
      </c>
      <c r="J327" s="431"/>
      <c r="K327" s="431"/>
      <c r="L327" s="431"/>
      <c r="M327" s="431"/>
      <c r="N327" s="211"/>
      <c r="O327" s="108"/>
    </row>
    <row r="328" spans="2:15">
      <c r="B328" s="107"/>
      <c r="C328" s="209" t="s">
        <v>81</v>
      </c>
      <c r="D328" s="432"/>
      <c r="E328" s="201"/>
      <c r="F328" s="101">
        <v>2</v>
      </c>
      <c r="G328" s="102"/>
      <c r="H328" s="101">
        <v>0</v>
      </c>
      <c r="I328" s="367" t="s">
        <v>26</v>
      </c>
      <c r="J328" s="433"/>
      <c r="K328" s="433"/>
      <c r="L328" s="433"/>
      <c r="M328" s="433"/>
      <c r="N328" s="212"/>
      <c r="O328" s="108"/>
    </row>
    <row r="329" spans="2:15">
      <c r="B329" s="206"/>
      <c r="C329" s="104" t="s">
        <v>183</v>
      </c>
      <c r="D329" s="104"/>
      <c r="E329" s="104"/>
      <c r="F329" s="109">
        <f>SUM(F330:F333)</f>
        <v>3</v>
      </c>
      <c r="G329" s="109" t="s">
        <v>62</v>
      </c>
      <c r="H329" s="109">
        <f>SUM(H330:H333)</f>
        <v>5</v>
      </c>
      <c r="I329" s="110" t="s">
        <v>69</v>
      </c>
      <c r="J329" s="104"/>
      <c r="K329" s="104"/>
      <c r="L329" s="104"/>
      <c r="M329" s="104"/>
      <c r="N329" s="104"/>
      <c r="O329" s="394">
        <v>45365</v>
      </c>
    </row>
    <row r="330" spans="2:15">
      <c r="B330" s="107"/>
      <c r="C330" s="207" t="s">
        <v>134</v>
      </c>
      <c r="D330" s="428"/>
      <c r="E330" s="199"/>
      <c r="F330" s="97">
        <v>0</v>
      </c>
      <c r="G330" s="98"/>
      <c r="H330" s="97">
        <v>2</v>
      </c>
      <c r="I330" s="365" t="s">
        <v>67</v>
      </c>
      <c r="J330" s="429"/>
      <c r="K330" s="429"/>
      <c r="L330" s="429"/>
      <c r="M330" s="429"/>
      <c r="N330" s="210"/>
      <c r="O330" s="108"/>
    </row>
    <row r="331" spans="2:15">
      <c r="B331" s="107"/>
      <c r="C331" s="208" t="s">
        <v>226</v>
      </c>
      <c r="D331" s="430"/>
      <c r="E331" s="200"/>
      <c r="F331" s="99">
        <v>0</v>
      </c>
      <c r="G331" s="100"/>
      <c r="H331" s="99">
        <v>2</v>
      </c>
      <c r="I331" s="366" t="s">
        <v>175</v>
      </c>
      <c r="J331" s="431"/>
      <c r="K331" s="431"/>
      <c r="L331" s="431"/>
      <c r="M331" s="431"/>
      <c r="N331" s="211"/>
      <c r="O331" s="108"/>
    </row>
    <row r="332" spans="2:15">
      <c r="B332" s="107"/>
      <c r="C332" s="208" t="s">
        <v>135</v>
      </c>
      <c r="D332" s="430"/>
      <c r="E332" s="200"/>
      <c r="F332" s="99">
        <v>1</v>
      </c>
      <c r="G332" s="100"/>
      <c r="H332" s="99">
        <v>1</v>
      </c>
      <c r="I332" s="366" t="s">
        <v>27</v>
      </c>
      <c r="J332" s="431"/>
      <c r="K332" s="431"/>
      <c r="L332" s="431"/>
      <c r="M332" s="431"/>
      <c r="N332" s="211"/>
      <c r="O332" s="108"/>
    </row>
    <row r="333" spans="2:15">
      <c r="B333" s="107"/>
      <c r="C333" s="209" t="s">
        <v>190</v>
      </c>
      <c r="D333" s="432"/>
      <c r="E333" s="201"/>
      <c r="F333" s="101">
        <v>2</v>
      </c>
      <c r="G333" s="102"/>
      <c r="H333" s="101">
        <v>0</v>
      </c>
      <c r="I333" s="367" t="s">
        <v>217</v>
      </c>
      <c r="J333" s="433"/>
      <c r="K333" s="433"/>
      <c r="L333" s="433"/>
      <c r="M333" s="433"/>
      <c r="N333" s="212"/>
      <c r="O333" s="108"/>
    </row>
    <row r="334" spans="2:15">
      <c r="B334" s="107"/>
      <c r="C334" s="104"/>
      <c r="D334" s="104"/>
      <c r="E334" s="104"/>
      <c r="F334" s="104"/>
      <c r="G334" s="104"/>
      <c r="H334" s="105"/>
      <c r="I334" s="104"/>
      <c r="J334" s="104"/>
      <c r="K334" s="104"/>
      <c r="L334" s="104"/>
      <c r="M334" s="104"/>
      <c r="N334" s="104"/>
      <c r="O334" s="108"/>
    </row>
    <row r="335" spans="2:15">
      <c r="B335" s="103" t="s">
        <v>371</v>
      </c>
      <c r="C335" s="96"/>
      <c r="D335" s="96"/>
      <c r="E335" s="104"/>
      <c r="F335" s="104"/>
      <c r="G335" s="104"/>
      <c r="H335" s="105"/>
      <c r="I335" s="104"/>
      <c r="J335" s="104"/>
      <c r="K335" s="104"/>
      <c r="L335" s="104"/>
      <c r="M335" s="104"/>
      <c r="N335" s="104"/>
      <c r="O335" s="106"/>
    </row>
    <row r="336" spans="2:15">
      <c r="B336" s="206"/>
      <c r="C336" s="104" t="s">
        <v>172</v>
      </c>
      <c r="D336" s="104"/>
      <c r="E336" s="104"/>
      <c r="F336" s="109">
        <f>SUM(F337:F340)</f>
        <v>4</v>
      </c>
      <c r="G336" s="109" t="s">
        <v>62</v>
      </c>
      <c r="H336" s="109">
        <f>SUM(H337:H340)</f>
        <v>4</v>
      </c>
      <c r="I336" s="110" t="s">
        <v>183</v>
      </c>
      <c r="J336" s="104"/>
      <c r="K336" s="104"/>
      <c r="L336" s="104"/>
      <c r="M336" s="104"/>
      <c r="N336" s="104"/>
      <c r="O336" s="394">
        <v>45372</v>
      </c>
    </row>
    <row r="337" spans="2:15">
      <c r="B337" s="107"/>
      <c r="C337" s="207" t="s">
        <v>171</v>
      </c>
      <c r="D337" s="428"/>
      <c r="E337" s="199"/>
      <c r="F337" s="97">
        <v>0</v>
      </c>
      <c r="G337" s="98"/>
      <c r="H337" s="97">
        <v>2</v>
      </c>
      <c r="I337" s="365" t="s">
        <v>190</v>
      </c>
      <c r="J337" s="429"/>
      <c r="K337" s="429"/>
      <c r="L337" s="429"/>
      <c r="M337" s="429"/>
      <c r="N337" s="210"/>
      <c r="O337" s="108"/>
    </row>
    <row r="338" spans="2:15">
      <c r="B338" s="107"/>
      <c r="C338" s="208" t="s">
        <v>137</v>
      </c>
      <c r="D338" s="430"/>
      <c r="E338" s="200"/>
      <c r="F338" s="99">
        <v>2</v>
      </c>
      <c r="G338" s="100"/>
      <c r="H338" s="99">
        <v>0</v>
      </c>
      <c r="I338" s="366" t="s">
        <v>134</v>
      </c>
      <c r="J338" s="431"/>
      <c r="K338" s="431"/>
      <c r="L338" s="431"/>
      <c r="M338" s="431"/>
      <c r="N338" s="211"/>
      <c r="O338" s="108"/>
    </row>
    <row r="339" spans="2:15">
      <c r="B339" s="107"/>
      <c r="C339" s="208" t="s">
        <v>198</v>
      </c>
      <c r="D339" s="430"/>
      <c r="E339" s="200"/>
      <c r="F339" s="99">
        <v>0</v>
      </c>
      <c r="G339" s="100"/>
      <c r="H339" s="99">
        <v>2</v>
      </c>
      <c r="I339" s="366" t="s">
        <v>226</v>
      </c>
      <c r="J339" s="431"/>
      <c r="K339" s="431"/>
      <c r="L339" s="431"/>
      <c r="M339" s="431"/>
      <c r="N339" s="211"/>
      <c r="O339" s="108"/>
    </row>
    <row r="340" spans="2:15">
      <c r="B340" s="107"/>
      <c r="C340" s="209" t="s">
        <v>144</v>
      </c>
      <c r="D340" s="432"/>
      <c r="E340" s="201"/>
      <c r="F340" s="101">
        <v>2</v>
      </c>
      <c r="G340" s="102"/>
      <c r="H340" s="101">
        <v>0</v>
      </c>
      <c r="I340" s="367" t="s">
        <v>135</v>
      </c>
      <c r="J340" s="433"/>
      <c r="K340" s="433"/>
      <c r="L340" s="433"/>
      <c r="M340" s="433"/>
      <c r="N340" s="212"/>
      <c r="O340" s="108"/>
    </row>
    <row r="341" spans="2:15">
      <c r="B341" s="206"/>
      <c r="C341" s="104" t="s">
        <v>55</v>
      </c>
      <c r="D341" s="104"/>
      <c r="E341" s="104"/>
      <c r="F341" s="109">
        <f>SUM(F342:F345)</f>
        <v>6</v>
      </c>
      <c r="G341" s="109" t="s">
        <v>62</v>
      </c>
      <c r="H341" s="109">
        <f>SUM(H342:H345)</f>
        <v>2</v>
      </c>
      <c r="I341" s="110" t="s">
        <v>69</v>
      </c>
      <c r="J341" s="104"/>
      <c r="K341" s="104"/>
      <c r="L341" s="104"/>
      <c r="M341" s="104"/>
      <c r="N341" s="104"/>
      <c r="O341" s="394">
        <v>45372</v>
      </c>
    </row>
    <row r="342" spans="2:15">
      <c r="B342" s="107"/>
      <c r="C342" s="561" t="s">
        <v>21</v>
      </c>
      <c r="D342" s="428"/>
      <c r="E342" s="199"/>
      <c r="F342" s="97">
        <v>1</v>
      </c>
      <c r="G342" s="98"/>
      <c r="H342" s="97">
        <v>1</v>
      </c>
      <c r="I342" s="365" t="s">
        <v>217</v>
      </c>
      <c r="J342" s="429"/>
      <c r="K342" s="429"/>
      <c r="L342" s="429"/>
      <c r="M342" s="429"/>
      <c r="N342" s="210"/>
      <c r="O342" s="108"/>
    </row>
    <row r="343" spans="2:15">
      <c r="B343" s="107"/>
      <c r="C343" s="564" t="s">
        <v>230</v>
      </c>
      <c r="D343" s="430"/>
      <c r="E343" s="200"/>
      <c r="F343" s="99">
        <v>2</v>
      </c>
      <c r="G343" s="100"/>
      <c r="H343" s="99">
        <v>0</v>
      </c>
      <c r="I343" s="366" t="s">
        <v>175</v>
      </c>
      <c r="J343" s="431"/>
      <c r="K343" s="431"/>
      <c r="L343" s="431"/>
      <c r="M343" s="431"/>
      <c r="N343" s="211"/>
      <c r="O343" s="108"/>
    </row>
    <row r="344" spans="2:15">
      <c r="B344" s="107"/>
      <c r="C344" s="564" t="s">
        <v>26</v>
      </c>
      <c r="D344" s="430"/>
      <c r="E344" s="200"/>
      <c r="F344" s="99">
        <v>1</v>
      </c>
      <c r="G344" s="100"/>
      <c r="H344" s="99">
        <v>1</v>
      </c>
      <c r="I344" s="366" t="s">
        <v>27</v>
      </c>
      <c r="J344" s="431"/>
      <c r="K344" s="431"/>
      <c r="L344" s="431"/>
      <c r="M344" s="431"/>
      <c r="N344" s="211"/>
      <c r="O344" s="108"/>
    </row>
    <row r="345" spans="2:15">
      <c r="B345" s="107"/>
      <c r="C345" s="209" t="s">
        <v>20</v>
      </c>
      <c r="D345" s="432"/>
      <c r="E345" s="201"/>
      <c r="F345" s="101">
        <v>2</v>
      </c>
      <c r="G345" s="102"/>
      <c r="H345" s="101">
        <v>0</v>
      </c>
      <c r="I345" s="367" t="s">
        <v>67</v>
      </c>
      <c r="J345" s="433"/>
      <c r="K345" s="433"/>
      <c r="L345" s="433"/>
      <c r="M345" s="433"/>
      <c r="N345" s="212"/>
      <c r="O345" s="108"/>
    </row>
    <row r="346" spans="2:15">
      <c r="B346" s="206"/>
      <c r="C346" s="104" t="s">
        <v>220</v>
      </c>
      <c r="D346" s="104"/>
      <c r="E346" s="104"/>
      <c r="F346" s="109">
        <f>SUM(F347:F350)</f>
        <v>7</v>
      </c>
      <c r="G346" s="109" t="s">
        <v>62</v>
      </c>
      <c r="H346" s="109">
        <f>SUM(H347:H350)</f>
        <v>1</v>
      </c>
      <c r="I346" s="110" t="s">
        <v>87</v>
      </c>
      <c r="J346" s="104"/>
      <c r="K346" s="104"/>
      <c r="L346" s="104"/>
      <c r="M346" s="104"/>
      <c r="N346" s="104"/>
      <c r="O346" s="394">
        <v>45372</v>
      </c>
    </row>
    <row r="347" spans="2:15">
      <c r="B347" s="107"/>
      <c r="C347" s="207" t="s">
        <v>174</v>
      </c>
      <c r="D347" s="428"/>
      <c r="E347" s="199"/>
      <c r="F347" s="97">
        <v>2</v>
      </c>
      <c r="G347" s="98"/>
      <c r="H347" s="97">
        <v>0</v>
      </c>
      <c r="I347" s="365" t="s">
        <v>81</v>
      </c>
      <c r="J347" s="429"/>
      <c r="K347" s="429"/>
      <c r="L347" s="429"/>
      <c r="M347" s="429"/>
      <c r="N347" s="210"/>
      <c r="O347" s="108"/>
    </row>
    <row r="348" spans="2:15">
      <c r="B348" s="107"/>
      <c r="C348" s="208" t="s">
        <v>353</v>
      </c>
      <c r="D348" s="430"/>
      <c r="E348" s="200"/>
      <c r="F348" s="99">
        <v>1</v>
      </c>
      <c r="G348" s="100"/>
      <c r="H348" s="99">
        <v>1</v>
      </c>
      <c r="I348" s="366" t="s">
        <v>238</v>
      </c>
      <c r="J348" s="431"/>
      <c r="K348" s="431"/>
      <c r="L348" s="431"/>
      <c r="M348" s="431"/>
      <c r="N348" s="211"/>
      <c r="O348" s="108"/>
    </row>
    <row r="349" spans="2:15">
      <c r="B349" s="107"/>
      <c r="C349" s="208" t="s">
        <v>214</v>
      </c>
      <c r="D349" s="430"/>
      <c r="E349" s="200"/>
      <c r="F349" s="99">
        <v>2</v>
      </c>
      <c r="G349" s="100"/>
      <c r="H349" s="99">
        <v>0</v>
      </c>
      <c r="I349" s="366" t="s">
        <v>142</v>
      </c>
      <c r="J349" s="431"/>
      <c r="K349" s="431"/>
      <c r="L349" s="431"/>
      <c r="M349" s="431"/>
      <c r="N349" s="211"/>
      <c r="O349" s="108"/>
    </row>
    <row r="350" spans="2:15">
      <c r="B350" s="107"/>
      <c r="C350" s="209" t="s">
        <v>215</v>
      </c>
      <c r="D350" s="432"/>
      <c r="E350" s="201"/>
      <c r="F350" s="101">
        <v>2</v>
      </c>
      <c r="G350" s="102"/>
      <c r="H350" s="101">
        <v>0</v>
      </c>
      <c r="I350" s="367" t="s">
        <v>182</v>
      </c>
      <c r="J350" s="433"/>
      <c r="K350" s="433"/>
      <c r="L350" s="433"/>
      <c r="M350" s="433"/>
      <c r="N350" s="212"/>
      <c r="O350" s="108"/>
    </row>
    <row r="351" spans="2:15">
      <c r="B351" s="111"/>
      <c r="C351" s="456"/>
      <c r="D351" s="456"/>
      <c r="E351" s="456"/>
      <c r="F351" s="456"/>
      <c r="G351" s="456"/>
      <c r="H351" s="457"/>
      <c r="I351" s="456"/>
      <c r="J351" s="456"/>
      <c r="K351" s="456"/>
      <c r="L351" s="456"/>
      <c r="M351" s="456"/>
      <c r="N351" s="456"/>
      <c r="O351" s="258"/>
    </row>
  </sheetData>
  <autoFilter ref="Q2:T2" xr:uid="{00000000-0009-0000-0000-000004000000}">
    <sortState xmlns:xlrd2="http://schemas.microsoft.com/office/spreadsheetml/2017/richdata2" ref="Q3:T56">
      <sortCondition descending="1" ref="R2"/>
    </sortState>
  </autoFilter>
  <sortState xmlns:xlrd2="http://schemas.microsoft.com/office/spreadsheetml/2017/richdata2" ref="B3:O8">
    <sortCondition descending="1" ref="O3:O8"/>
  </sortState>
  <mergeCells count="7">
    <mergeCell ref="B10:O10"/>
    <mergeCell ref="Q1:T1"/>
    <mergeCell ref="V1:AC1"/>
    <mergeCell ref="B1:C2"/>
    <mergeCell ref="E1:I1"/>
    <mergeCell ref="J1:N1"/>
    <mergeCell ref="O1:O2"/>
  </mergeCells>
  <phoneticPr fontId="0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2" pageOrder="overThenDown" orientation="portrait" verticalDpi="300" r:id="rId1"/>
  <headerFooter alignWithMargins="0"/>
  <rowBreaks count="5" manualBreakCount="5">
    <brk id="280" max="23" man="1"/>
    <brk id="418" max="23" man="1"/>
    <brk id="484" max="23" man="1"/>
    <brk id="567" max="23" man="1"/>
    <brk id="644" max="16383" man="1"/>
  </rowBreaks>
  <colBreaks count="1" manualBreakCount="1">
    <brk id="16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6"/>
  </sheetPr>
  <dimension ref="A1:BA70"/>
  <sheetViews>
    <sheetView zoomScale="90" zoomScaleNormal="90" zoomScalePageLayoutView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8.88671875" defaultRowHeight="13.2"/>
  <cols>
    <col min="1" max="2" width="3.6640625" style="261" customWidth="1"/>
    <col min="3" max="3" width="24.88671875" style="261" customWidth="1"/>
    <col min="4" max="23" width="3.6640625" style="261" customWidth="1"/>
    <col min="24" max="24" width="8.6640625" style="261" bestFit="1" customWidth="1"/>
    <col min="25" max="25" width="10" style="261" bestFit="1" customWidth="1"/>
    <col min="26" max="27" width="10.88671875" style="261" customWidth="1"/>
    <col min="28" max="28" width="2.6640625" style="261" customWidth="1"/>
    <col min="29" max="31" width="9.88671875" style="261" customWidth="1"/>
    <col min="32" max="32" width="2.6640625" style="261" customWidth="1"/>
    <col min="33" max="33" width="10.88671875" style="261" bestFit="1" customWidth="1"/>
    <col min="34" max="34" width="8.88671875" style="261"/>
    <col min="35" max="36" width="12.88671875" style="353" customWidth="1"/>
    <col min="37" max="37" width="18" style="353" customWidth="1"/>
    <col min="38" max="42" width="8.88671875" style="353"/>
    <col min="43" max="16384" width="8.88671875" style="261"/>
  </cols>
  <sheetData>
    <row r="1" spans="1:53">
      <c r="B1" s="274"/>
      <c r="C1" s="275"/>
      <c r="D1" s="699" t="s">
        <v>113</v>
      </c>
      <c r="E1" s="700"/>
      <c r="F1" s="700"/>
      <c r="G1" s="700"/>
      <c r="H1" s="700"/>
      <c r="I1" s="700"/>
      <c r="J1" s="700"/>
      <c r="K1" s="700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0"/>
      <c r="W1" s="699"/>
      <c r="X1" s="315" t="s">
        <v>115</v>
      </c>
      <c r="Y1" s="315" t="s">
        <v>116</v>
      </c>
      <c r="Z1" s="318" t="s">
        <v>117</v>
      </c>
      <c r="AA1" s="318" t="s">
        <v>117</v>
      </c>
      <c r="AB1" s="262"/>
      <c r="AC1" s="701" t="s">
        <v>106</v>
      </c>
      <c r="AD1" s="701" t="s">
        <v>107</v>
      </c>
      <c r="AE1" s="701" t="s">
        <v>102</v>
      </c>
      <c r="AF1" s="262"/>
      <c r="AG1" s="320" t="s">
        <v>116</v>
      </c>
      <c r="AI1" s="654" t="s">
        <v>161</v>
      </c>
      <c r="AJ1" s="655"/>
      <c r="AK1" s="509" t="s">
        <v>210</v>
      </c>
      <c r="AM1" s="648" t="s">
        <v>120</v>
      </c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X1" s="649"/>
      <c r="AY1" s="649"/>
      <c r="AZ1" s="650"/>
      <c r="BA1" s="651"/>
    </row>
    <row r="2" spans="1:53">
      <c r="B2" s="322" t="s">
        <v>119</v>
      </c>
      <c r="C2" s="323"/>
      <c r="D2" s="316">
        <v>1</v>
      </c>
      <c r="E2" s="316">
        <v>2</v>
      </c>
      <c r="F2" s="316">
        <v>3</v>
      </c>
      <c r="G2" s="316">
        <v>4</v>
      </c>
      <c r="H2" s="316">
        <v>5</v>
      </c>
      <c r="I2" s="316">
        <v>6</v>
      </c>
      <c r="J2" s="316">
        <v>7</v>
      </c>
      <c r="K2" s="316">
        <v>8</v>
      </c>
      <c r="L2" s="316">
        <v>9</v>
      </c>
      <c r="M2" s="316">
        <v>10</v>
      </c>
      <c r="N2" s="316">
        <v>11</v>
      </c>
      <c r="O2" s="316">
        <v>12</v>
      </c>
      <c r="P2" s="316">
        <v>13</v>
      </c>
      <c r="Q2" s="316">
        <v>14</v>
      </c>
      <c r="R2" s="316">
        <v>15</v>
      </c>
      <c r="S2" s="316">
        <v>16</v>
      </c>
      <c r="T2" s="316">
        <v>17</v>
      </c>
      <c r="U2" s="316">
        <v>18</v>
      </c>
      <c r="V2" s="316">
        <v>19</v>
      </c>
      <c r="W2" s="316">
        <v>20</v>
      </c>
      <c r="X2" s="317" t="s">
        <v>114</v>
      </c>
      <c r="Y2" s="317" t="s">
        <v>103</v>
      </c>
      <c r="Z2" s="319" t="s">
        <v>114</v>
      </c>
      <c r="AA2" s="319" t="s">
        <v>103</v>
      </c>
      <c r="AB2" s="262"/>
      <c r="AC2" s="702"/>
      <c r="AD2" s="702"/>
      <c r="AE2" s="702"/>
      <c r="AF2" s="262"/>
      <c r="AG2" s="321" t="s">
        <v>118</v>
      </c>
      <c r="AI2" s="656"/>
      <c r="AJ2" s="657"/>
      <c r="AK2" s="510" t="s">
        <v>211</v>
      </c>
      <c r="AM2" s="400" t="s">
        <v>123</v>
      </c>
      <c r="AN2" s="400" t="s">
        <v>122</v>
      </c>
      <c r="AO2" s="400" t="s">
        <v>124</v>
      </c>
      <c r="AP2" s="400" t="s">
        <v>125</v>
      </c>
      <c r="AQ2" s="400" t="s">
        <v>126</v>
      </c>
      <c r="AR2" s="400" t="s">
        <v>127</v>
      </c>
      <c r="AS2" s="400" t="s">
        <v>129</v>
      </c>
      <c r="AT2" s="400" t="s">
        <v>130</v>
      </c>
      <c r="AU2" s="400" t="s">
        <v>131</v>
      </c>
      <c r="AV2" s="400" t="s">
        <v>138</v>
      </c>
      <c r="AW2" s="400" t="s">
        <v>159</v>
      </c>
      <c r="AX2" s="400" t="s">
        <v>180</v>
      </c>
      <c r="AY2" s="400" t="s">
        <v>191</v>
      </c>
      <c r="AZ2" s="400" t="s">
        <v>203</v>
      </c>
      <c r="BA2" s="400" t="s">
        <v>228</v>
      </c>
    </row>
    <row r="3" spans="1:53" ht="12.75" customHeight="1">
      <c r="A3" s="264"/>
      <c r="B3" s="696" t="s">
        <v>172</v>
      </c>
      <c r="C3" s="324" t="s">
        <v>171</v>
      </c>
      <c r="D3" s="328">
        <v>0</v>
      </c>
      <c r="E3" s="328">
        <v>2</v>
      </c>
      <c r="F3" s="328">
        <v>1</v>
      </c>
      <c r="G3" s="328">
        <v>1</v>
      </c>
      <c r="H3" s="328">
        <v>1</v>
      </c>
      <c r="I3" s="328">
        <v>1</v>
      </c>
      <c r="J3" s="328">
        <v>1</v>
      </c>
      <c r="K3" s="328">
        <v>0</v>
      </c>
      <c r="L3" s="328">
        <v>1</v>
      </c>
      <c r="M3" s="328"/>
      <c r="N3" s="328">
        <v>1</v>
      </c>
      <c r="O3" s="328">
        <v>2</v>
      </c>
      <c r="P3" s="328">
        <v>2</v>
      </c>
      <c r="Q3" s="328">
        <v>2</v>
      </c>
      <c r="R3" s="328">
        <v>1</v>
      </c>
      <c r="S3" s="328">
        <v>1</v>
      </c>
      <c r="T3" s="328">
        <v>0</v>
      </c>
      <c r="U3" s="328">
        <v>0</v>
      </c>
      <c r="V3" s="328">
        <v>1</v>
      </c>
      <c r="W3" s="328">
        <v>0</v>
      </c>
      <c r="X3" s="329">
        <f t="shared" ref="X3" si="0">SUM(D3:W3)</f>
        <v>18</v>
      </c>
      <c r="Y3" s="330">
        <f t="shared" ref="Y3:Y8" si="1">COUNTA(D3:W3)</f>
        <v>19</v>
      </c>
      <c r="Z3" s="332">
        <f t="shared" ref="Z3:Z8" si="2">(X3/(Y3*2))</f>
        <v>0.47368421052631576</v>
      </c>
      <c r="AA3" s="332">
        <f>Y3/'CHEMMYS 2ND'!$D$4</f>
        <v>0.95</v>
      </c>
      <c r="AB3" s="262"/>
      <c r="AC3" s="333">
        <f t="shared" ref="AC3:AC8" si="3">COUNTIF(D3:W3,2)</f>
        <v>4</v>
      </c>
      <c r="AD3" s="333">
        <f t="shared" ref="AD3:AD8" si="4">COUNTIF(D3:W3,1)</f>
        <v>10</v>
      </c>
      <c r="AE3" s="333">
        <f t="shared" ref="AE3:AE8" si="5">COUNTIF(D3:W3,0)</f>
        <v>5</v>
      </c>
      <c r="AF3" s="264"/>
      <c r="AG3" s="333">
        <v>0</v>
      </c>
      <c r="AI3" s="371">
        <v>35</v>
      </c>
      <c r="AJ3" s="371" t="s">
        <v>125</v>
      </c>
      <c r="AK3" s="356">
        <v>26</v>
      </c>
      <c r="AM3" s="356">
        <v>20</v>
      </c>
      <c r="AN3" s="356">
        <v>26</v>
      </c>
      <c r="AO3" s="356">
        <v>22</v>
      </c>
      <c r="AP3" s="356">
        <v>23</v>
      </c>
      <c r="AQ3" s="356">
        <v>11</v>
      </c>
      <c r="AR3" s="355">
        <v>13</v>
      </c>
      <c r="AS3" s="356">
        <v>11</v>
      </c>
      <c r="AT3" s="355">
        <v>18</v>
      </c>
      <c r="AU3" s="371"/>
      <c r="AV3" s="371"/>
      <c r="AW3" s="357">
        <v>0</v>
      </c>
      <c r="AX3" s="354">
        <v>24</v>
      </c>
      <c r="AY3" s="355">
        <v>25</v>
      </c>
      <c r="AZ3" s="356">
        <v>18</v>
      </c>
      <c r="BA3" s="488">
        <v>22</v>
      </c>
    </row>
    <row r="4" spans="1:53">
      <c r="A4" s="267"/>
      <c r="B4" s="697"/>
      <c r="C4" s="325" t="s">
        <v>198</v>
      </c>
      <c r="D4" s="328">
        <v>0</v>
      </c>
      <c r="E4" s="328">
        <v>2</v>
      </c>
      <c r="F4" s="328">
        <v>1</v>
      </c>
      <c r="G4" s="328">
        <v>1</v>
      </c>
      <c r="H4" s="328"/>
      <c r="I4" s="328">
        <v>2</v>
      </c>
      <c r="J4" s="328"/>
      <c r="K4" s="328">
        <v>1</v>
      </c>
      <c r="L4" s="328">
        <v>2</v>
      </c>
      <c r="M4" s="328">
        <v>0</v>
      </c>
      <c r="N4" s="328">
        <v>1</v>
      </c>
      <c r="O4" s="328">
        <v>2</v>
      </c>
      <c r="P4" s="328"/>
      <c r="Q4" s="328">
        <v>2</v>
      </c>
      <c r="R4" s="328">
        <v>2</v>
      </c>
      <c r="S4" s="328">
        <v>2</v>
      </c>
      <c r="T4" s="328">
        <v>1</v>
      </c>
      <c r="U4" s="328">
        <v>2</v>
      </c>
      <c r="V4" s="328">
        <v>0</v>
      </c>
      <c r="W4" s="328">
        <v>0</v>
      </c>
      <c r="X4" s="329">
        <f t="shared" ref="X4" si="6">SUM(D4:W4)</f>
        <v>21</v>
      </c>
      <c r="Y4" s="330">
        <f t="shared" si="1"/>
        <v>17</v>
      </c>
      <c r="Z4" s="332">
        <f t="shared" si="2"/>
        <v>0.61764705882352944</v>
      </c>
      <c r="AA4" s="332">
        <f>Y4/'CHEMMYS 2ND'!$D$8</f>
        <v>0.85</v>
      </c>
      <c r="AB4" s="262"/>
      <c r="AC4" s="333">
        <f t="shared" si="3"/>
        <v>8</v>
      </c>
      <c r="AD4" s="333">
        <f t="shared" si="4"/>
        <v>5</v>
      </c>
      <c r="AE4" s="333">
        <f t="shared" si="5"/>
        <v>4</v>
      </c>
      <c r="AF4" s="264"/>
      <c r="AG4" s="333">
        <v>0</v>
      </c>
      <c r="AI4" s="371">
        <v>28</v>
      </c>
      <c r="AJ4" s="371" t="s">
        <v>297</v>
      </c>
      <c r="AK4" s="357">
        <v>19</v>
      </c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57">
        <v>19</v>
      </c>
      <c r="BA4" s="488">
        <v>2</v>
      </c>
    </row>
    <row r="5" spans="1:53">
      <c r="A5" s="267"/>
      <c r="B5" s="697"/>
      <c r="C5" s="325" t="s">
        <v>341</v>
      </c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>
        <v>1</v>
      </c>
      <c r="Q5" s="328"/>
      <c r="R5" s="328"/>
      <c r="S5" s="328"/>
      <c r="T5" s="328"/>
      <c r="U5" s="328"/>
      <c r="V5" s="328"/>
      <c r="W5" s="328"/>
      <c r="X5" s="329">
        <f t="shared" ref="X5" si="7">SUM(D5:W5)</f>
        <v>1</v>
      </c>
      <c r="Y5" s="330">
        <f t="shared" ref="Y5" si="8">COUNTA(D5:W5)</f>
        <v>1</v>
      </c>
      <c r="Z5" s="332">
        <f t="shared" ref="Z5" si="9">(X5/(Y5*2))</f>
        <v>0.5</v>
      </c>
      <c r="AA5" s="332">
        <f>Y5/'CHEMMYS 2ND'!$D$8</f>
        <v>0.05</v>
      </c>
      <c r="AB5" s="262"/>
      <c r="AC5" s="333">
        <f t="shared" ref="AC5" si="10">COUNTIF(D5:W5,2)</f>
        <v>0</v>
      </c>
      <c r="AD5" s="333">
        <f t="shared" ref="AD5" si="11">COUNTIF(D5:W5,1)</f>
        <v>1</v>
      </c>
      <c r="AE5" s="333">
        <f t="shared" ref="AE5" si="12">COUNTIF(D5:W5,0)</f>
        <v>0</v>
      </c>
      <c r="AF5" s="264"/>
      <c r="AG5" s="333">
        <f>Y5</f>
        <v>1</v>
      </c>
      <c r="AI5" s="371"/>
      <c r="AJ5" s="371"/>
      <c r="AK5" s="371"/>
      <c r="AM5" s="371"/>
      <c r="AN5" s="371"/>
      <c r="AO5" s="371"/>
      <c r="AP5" s="371"/>
      <c r="AQ5" s="371"/>
      <c r="AR5" s="371"/>
      <c r="AS5" s="371"/>
      <c r="AT5" s="371"/>
      <c r="AU5" s="371"/>
      <c r="AV5" s="371"/>
      <c r="AW5" s="371"/>
      <c r="AX5" s="371"/>
      <c r="AY5" s="371"/>
      <c r="AZ5" s="371"/>
      <c r="BA5" s="371"/>
    </row>
    <row r="6" spans="1:53">
      <c r="B6" s="697"/>
      <c r="C6" s="325" t="s">
        <v>144</v>
      </c>
      <c r="D6" s="328">
        <v>0</v>
      </c>
      <c r="E6" s="328">
        <v>2</v>
      </c>
      <c r="F6" s="328">
        <v>2</v>
      </c>
      <c r="G6" s="328">
        <v>1</v>
      </c>
      <c r="H6" s="328">
        <v>0</v>
      </c>
      <c r="I6" s="328">
        <v>1</v>
      </c>
      <c r="J6" s="328">
        <v>0</v>
      </c>
      <c r="K6" s="328">
        <v>2</v>
      </c>
      <c r="L6" s="328">
        <v>1</v>
      </c>
      <c r="M6" s="328">
        <v>2</v>
      </c>
      <c r="N6" s="328">
        <v>0</v>
      </c>
      <c r="O6" s="328">
        <v>0</v>
      </c>
      <c r="P6" s="328">
        <v>0</v>
      </c>
      <c r="Q6" s="328">
        <v>1</v>
      </c>
      <c r="R6" s="328">
        <v>2</v>
      </c>
      <c r="S6" s="328">
        <v>1</v>
      </c>
      <c r="T6" s="328">
        <v>2</v>
      </c>
      <c r="U6" s="328">
        <v>1</v>
      </c>
      <c r="V6" s="328">
        <v>0</v>
      </c>
      <c r="W6" s="328">
        <v>2</v>
      </c>
      <c r="X6" s="329">
        <f t="shared" ref="X6" si="13">SUM(D6:W6)</f>
        <v>20</v>
      </c>
      <c r="Y6" s="330">
        <f t="shared" ref="Y6:Y7" si="14">COUNTA(D6:W6)</f>
        <v>20</v>
      </c>
      <c r="Z6" s="332">
        <f t="shared" ref="Z6:Z7" si="15">(X6/(Y6*2))</f>
        <v>0.5</v>
      </c>
      <c r="AA6" s="332">
        <f>Y6/'CHEMMYS 2ND'!$D$4</f>
        <v>1</v>
      </c>
      <c r="AB6" s="262"/>
      <c r="AC6" s="333">
        <f t="shared" ref="AC6:AC7" si="16">COUNTIF(D6:W6,2)</f>
        <v>7</v>
      </c>
      <c r="AD6" s="333">
        <f t="shared" ref="AD6:AD7" si="17">COUNTIF(D6:W6,1)</f>
        <v>6</v>
      </c>
      <c r="AE6" s="333">
        <f t="shared" ref="AE6:AE7" si="18">COUNTIF(D6:W6,0)</f>
        <v>7</v>
      </c>
      <c r="AF6" s="264"/>
      <c r="AG6" s="333">
        <f>COUNT(W6:W6)</f>
        <v>1</v>
      </c>
      <c r="AI6" s="371">
        <v>35</v>
      </c>
      <c r="AJ6" s="371" t="s">
        <v>159</v>
      </c>
      <c r="AK6" s="488">
        <v>25</v>
      </c>
      <c r="AM6" s="357">
        <v>5</v>
      </c>
      <c r="AN6" s="356">
        <v>17</v>
      </c>
      <c r="AO6" s="357">
        <v>20</v>
      </c>
      <c r="AP6" s="357">
        <v>0</v>
      </c>
      <c r="AQ6" s="356">
        <v>0</v>
      </c>
      <c r="AR6" s="357">
        <v>3</v>
      </c>
      <c r="AS6" s="356">
        <v>16</v>
      </c>
      <c r="AT6" s="371"/>
      <c r="AU6" s="371"/>
      <c r="AV6" s="371"/>
      <c r="AW6" s="356">
        <v>14</v>
      </c>
      <c r="AX6" s="354">
        <v>24</v>
      </c>
      <c r="AY6" s="355">
        <v>24</v>
      </c>
      <c r="AZ6" s="356">
        <v>18</v>
      </c>
      <c r="BA6" s="488">
        <v>25</v>
      </c>
    </row>
    <row r="7" spans="1:53">
      <c r="B7" s="697"/>
      <c r="C7" s="325" t="s">
        <v>177</v>
      </c>
      <c r="D7" s="328"/>
      <c r="E7" s="328"/>
      <c r="F7" s="328"/>
      <c r="G7" s="328"/>
      <c r="H7" s="328">
        <v>0</v>
      </c>
      <c r="I7" s="328"/>
      <c r="J7" s="328">
        <v>1</v>
      </c>
      <c r="K7" s="328"/>
      <c r="L7" s="328"/>
      <c r="M7" s="328">
        <v>0</v>
      </c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9">
        <f t="shared" ref="X7:X8" si="19">SUM(D7:W7)</f>
        <v>1</v>
      </c>
      <c r="Y7" s="330">
        <f t="shared" si="14"/>
        <v>3</v>
      </c>
      <c r="Z7" s="332">
        <f t="shared" si="15"/>
        <v>0.16666666666666666</v>
      </c>
      <c r="AA7" s="332">
        <f>Y7/'CHEMMYS 2ND'!$D$4</f>
        <v>0.15</v>
      </c>
      <c r="AB7" s="262"/>
      <c r="AC7" s="333">
        <f t="shared" si="16"/>
        <v>0</v>
      </c>
      <c r="AD7" s="333">
        <f t="shared" si="17"/>
        <v>1</v>
      </c>
      <c r="AE7" s="333">
        <f t="shared" si="18"/>
        <v>2</v>
      </c>
      <c r="AF7" s="264"/>
      <c r="AG7" s="333">
        <f t="shared" ref="AG7" si="20">COUNT(N7:W7)</f>
        <v>0</v>
      </c>
      <c r="AI7" s="371">
        <v>25</v>
      </c>
      <c r="AJ7" s="371" t="s">
        <v>124</v>
      </c>
      <c r="AK7" s="355">
        <v>19</v>
      </c>
      <c r="AM7" s="356">
        <v>3</v>
      </c>
      <c r="AN7" s="355">
        <v>19</v>
      </c>
      <c r="AO7" s="355">
        <v>15</v>
      </c>
      <c r="AP7" s="355">
        <v>18</v>
      </c>
      <c r="AQ7" s="356">
        <v>6</v>
      </c>
      <c r="AR7" s="371"/>
      <c r="AS7" s="357">
        <v>7</v>
      </c>
      <c r="AT7" s="371"/>
      <c r="AU7" s="371"/>
      <c r="AV7" s="371"/>
      <c r="AW7" s="371"/>
      <c r="AX7" s="354">
        <v>10</v>
      </c>
      <c r="AY7" s="355">
        <v>1</v>
      </c>
      <c r="AZ7" s="356">
        <v>2</v>
      </c>
      <c r="BA7" s="488">
        <v>4</v>
      </c>
    </row>
    <row r="8" spans="1:53">
      <c r="A8" s="262"/>
      <c r="B8" s="697"/>
      <c r="C8" s="325" t="s">
        <v>137</v>
      </c>
      <c r="D8" s="328">
        <v>1</v>
      </c>
      <c r="E8" s="328">
        <v>1</v>
      </c>
      <c r="F8" s="328">
        <v>0</v>
      </c>
      <c r="G8" s="328">
        <v>1</v>
      </c>
      <c r="H8" s="328">
        <v>2</v>
      </c>
      <c r="I8" s="328">
        <v>2</v>
      </c>
      <c r="J8" s="328">
        <v>1</v>
      </c>
      <c r="K8" s="328">
        <v>0</v>
      </c>
      <c r="L8" s="328">
        <v>1</v>
      </c>
      <c r="M8" s="328">
        <v>0</v>
      </c>
      <c r="N8" s="328">
        <v>0</v>
      </c>
      <c r="O8" s="328">
        <v>2</v>
      </c>
      <c r="P8" s="328">
        <v>1</v>
      </c>
      <c r="Q8" s="328">
        <v>0</v>
      </c>
      <c r="R8" s="328">
        <v>1</v>
      </c>
      <c r="S8" s="328">
        <v>0</v>
      </c>
      <c r="T8" s="328">
        <v>0</v>
      </c>
      <c r="U8" s="328">
        <v>2</v>
      </c>
      <c r="V8" s="328">
        <v>1</v>
      </c>
      <c r="W8" s="328">
        <v>2</v>
      </c>
      <c r="X8" s="329">
        <f t="shared" si="19"/>
        <v>18</v>
      </c>
      <c r="Y8" s="330">
        <f t="shared" si="1"/>
        <v>20</v>
      </c>
      <c r="Z8" s="332">
        <f t="shared" si="2"/>
        <v>0.45</v>
      </c>
      <c r="AA8" s="332">
        <f>Y8/'CHEMMYS 2ND'!$D$4</f>
        <v>1</v>
      </c>
      <c r="AB8" s="262"/>
      <c r="AC8" s="333">
        <f t="shared" si="3"/>
        <v>5</v>
      </c>
      <c r="AD8" s="333">
        <f t="shared" si="4"/>
        <v>8</v>
      </c>
      <c r="AE8" s="333">
        <f t="shared" si="5"/>
        <v>7</v>
      </c>
      <c r="AF8" s="264"/>
      <c r="AG8" s="333">
        <f>COUNT(U8:W8)</f>
        <v>3</v>
      </c>
      <c r="AI8" s="371">
        <v>34</v>
      </c>
      <c r="AJ8" s="371" t="s">
        <v>203</v>
      </c>
      <c r="AK8" s="354">
        <v>22</v>
      </c>
      <c r="AM8" s="355">
        <v>17</v>
      </c>
      <c r="AN8" s="356">
        <v>20</v>
      </c>
      <c r="AO8" s="354">
        <v>22</v>
      </c>
      <c r="AP8" s="355">
        <v>12</v>
      </c>
      <c r="AQ8" s="355">
        <v>19</v>
      </c>
      <c r="AR8" s="356">
        <v>15</v>
      </c>
      <c r="AS8" s="371"/>
      <c r="AT8" s="355">
        <v>19</v>
      </c>
      <c r="AU8" s="355">
        <v>19</v>
      </c>
      <c r="AV8" s="355">
        <v>12</v>
      </c>
      <c r="AW8" s="356">
        <v>10</v>
      </c>
      <c r="AX8" s="354">
        <v>21</v>
      </c>
      <c r="AY8" s="355">
        <v>15</v>
      </c>
      <c r="AZ8" s="356">
        <v>14</v>
      </c>
      <c r="BA8" s="488">
        <v>14</v>
      </c>
    </row>
    <row r="9" spans="1:53">
      <c r="B9" s="697"/>
      <c r="C9" s="326" t="s">
        <v>149</v>
      </c>
      <c r="D9" s="425" t="s">
        <v>148</v>
      </c>
      <c r="E9" s="425" t="s">
        <v>150</v>
      </c>
      <c r="F9" s="425" t="s">
        <v>148</v>
      </c>
      <c r="G9" s="425" t="s">
        <v>150</v>
      </c>
      <c r="H9" s="425" t="s">
        <v>148</v>
      </c>
      <c r="I9" s="425" t="s">
        <v>150</v>
      </c>
      <c r="J9" s="425" t="s">
        <v>148</v>
      </c>
      <c r="K9" s="425" t="s">
        <v>150</v>
      </c>
      <c r="L9" s="425" t="s">
        <v>148</v>
      </c>
      <c r="M9" s="425" t="s">
        <v>150</v>
      </c>
      <c r="N9" s="425" t="s">
        <v>148</v>
      </c>
      <c r="O9" s="425" t="s">
        <v>150</v>
      </c>
      <c r="P9" s="425" t="s">
        <v>148</v>
      </c>
      <c r="Q9" s="425" t="s">
        <v>150</v>
      </c>
      <c r="R9" s="425" t="s">
        <v>148</v>
      </c>
      <c r="S9" s="425" t="s">
        <v>150</v>
      </c>
      <c r="T9" s="425" t="s">
        <v>148</v>
      </c>
      <c r="U9" s="425" t="s">
        <v>150</v>
      </c>
      <c r="V9" s="425" t="s">
        <v>148</v>
      </c>
      <c r="W9" s="425" t="s">
        <v>150</v>
      </c>
      <c r="X9" s="331">
        <f>SUM(X3:X8)</f>
        <v>79</v>
      </c>
      <c r="Y9" s="397"/>
      <c r="Z9" s="279"/>
      <c r="AA9" s="279"/>
      <c r="AB9" s="262"/>
      <c r="AC9" s="263"/>
      <c r="AD9" s="263"/>
      <c r="AE9" s="263"/>
      <c r="AF9" s="262"/>
      <c r="AG9" s="263"/>
      <c r="AI9" s="263"/>
      <c r="AJ9" s="263"/>
      <c r="AK9" s="263"/>
      <c r="AM9" s="263"/>
      <c r="AN9" s="263"/>
      <c r="AO9" s="263"/>
      <c r="AP9" s="263"/>
      <c r="AQ9" s="263"/>
      <c r="AR9" s="263"/>
      <c r="AS9" s="263"/>
      <c r="AT9" s="263"/>
      <c r="AU9" s="263"/>
      <c r="AV9" s="263"/>
    </row>
    <row r="10" spans="1:53">
      <c r="B10" s="697"/>
      <c r="C10" s="326" t="s">
        <v>151</v>
      </c>
      <c r="D10" s="425">
        <f t="shared" ref="D10:F10" si="21">SUM(D3:D8)</f>
        <v>1</v>
      </c>
      <c r="E10" s="425">
        <f t="shared" si="21"/>
        <v>7</v>
      </c>
      <c r="F10" s="425">
        <f t="shared" si="21"/>
        <v>4</v>
      </c>
      <c r="G10" s="425">
        <f t="shared" ref="G10:H10" si="22">SUM(G3:G8)</f>
        <v>4</v>
      </c>
      <c r="H10" s="425">
        <f t="shared" si="22"/>
        <v>3</v>
      </c>
      <c r="I10" s="425">
        <f t="shared" ref="I10:J10" si="23">SUM(I3:I8)</f>
        <v>6</v>
      </c>
      <c r="J10" s="425">
        <f t="shared" si="23"/>
        <v>3</v>
      </c>
      <c r="K10" s="425">
        <f t="shared" ref="K10:L10" si="24">SUM(K3:K8)</f>
        <v>3</v>
      </c>
      <c r="L10" s="425">
        <f t="shared" si="24"/>
        <v>5</v>
      </c>
      <c r="M10" s="425">
        <f t="shared" ref="M10:N10" si="25">SUM(M3:M8)</f>
        <v>2</v>
      </c>
      <c r="N10" s="425">
        <f t="shared" si="25"/>
        <v>2</v>
      </c>
      <c r="O10" s="425">
        <f t="shared" ref="O10:P10" si="26">SUM(O3:O8)</f>
        <v>6</v>
      </c>
      <c r="P10" s="425">
        <f t="shared" si="26"/>
        <v>4</v>
      </c>
      <c r="Q10" s="425">
        <f t="shared" ref="Q10:R10" si="27">SUM(Q3:Q8)</f>
        <v>5</v>
      </c>
      <c r="R10" s="425">
        <f t="shared" si="27"/>
        <v>6</v>
      </c>
      <c r="S10" s="425">
        <f t="shared" ref="S10:T10" si="28">SUM(S3:S8)</f>
        <v>4</v>
      </c>
      <c r="T10" s="425">
        <f t="shared" si="28"/>
        <v>3</v>
      </c>
      <c r="U10" s="425">
        <f t="shared" ref="U10:V10" si="29">SUM(U3:U8)</f>
        <v>5</v>
      </c>
      <c r="V10" s="425">
        <f t="shared" si="29"/>
        <v>2</v>
      </c>
      <c r="W10" s="425">
        <f t="shared" ref="W10" si="30">SUM(W3:W8)</f>
        <v>4</v>
      </c>
      <c r="Y10" s="397"/>
      <c r="Z10" s="279"/>
      <c r="AA10" s="279"/>
      <c r="AB10" s="262"/>
      <c r="AC10" s="263"/>
      <c r="AD10" s="263"/>
      <c r="AE10" s="263"/>
      <c r="AF10" s="262"/>
      <c r="AG10" s="263"/>
      <c r="AI10" s="263"/>
      <c r="AJ10" s="263"/>
      <c r="AK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</row>
    <row r="11" spans="1:53">
      <c r="B11" s="697"/>
      <c r="C11" s="326" t="s">
        <v>104</v>
      </c>
      <c r="D11" s="327" t="str">
        <f>IF(D10&gt;4,"W",IF(D10=4,"D", IF(D10&lt;4,"L")))</f>
        <v>L</v>
      </c>
      <c r="E11" s="327" t="str">
        <f t="shared" ref="E11:G11" si="31">IF(E10&gt;4,"W",IF(E10=4,"D", IF(E10&lt;4,"L")))</f>
        <v>W</v>
      </c>
      <c r="F11" s="327" t="str">
        <f t="shared" si="31"/>
        <v>D</v>
      </c>
      <c r="G11" s="327" t="str">
        <f t="shared" si="31"/>
        <v>D</v>
      </c>
      <c r="H11" s="327" t="str">
        <f t="shared" ref="H11:I11" si="32">IF(H10&gt;4,"W",IF(H10=4,"D", IF(H10&lt;4,"L")))</f>
        <v>L</v>
      </c>
      <c r="I11" s="327" t="str">
        <f t="shared" si="32"/>
        <v>W</v>
      </c>
      <c r="J11" s="327" t="str">
        <f t="shared" ref="J11:K11" si="33">IF(J10&gt;4,"W",IF(J10=4,"D", IF(J10&lt;4,"L")))</f>
        <v>L</v>
      </c>
      <c r="K11" s="327" t="str">
        <f t="shared" si="33"/>
        <v>L</v>
      </c>
      <c r="L11" s="327" t="str">
        <f t="shared" ref="L11:M11" si="34">IF(L10&gt;4,"W",IF(L10=4,"D", IF(L10&lt;4,"L")))</f>
        <v>W</v>
      </c>
      <c r="M11" s="327" t="str">
        <f t="shared" si="34"/>
        <v>L</v>
      </c>
      <c r="N11" s="327" t="str">
        <f t="shared" ref="N11:O11" si="35">IF(N10&gt;4,"W",IF(N10=4,"D", IF(N10&lt;4,"L")))</f>
        <v>L</v>
      </c>
      <c r="O11" s="327" t="str">
        <f t="shared" si="35"/>
        <v>W</v>
      </c>
      <c r="P11" s="327" t="str">
        <f t="shared" ref="P11:Q11" si="36">IF(P10&gt;4,"W",IF(P10=4,"D", IF(P10&lt;4,"L")))</f>
        <v>D</v>
      </c>
      <c r="Q11" s="327" t="str">
        <f t="shared" si="36"/>
        <v>W</v>
      </c>
      <c r="R11" s="327" t="str">
        <f t="shared" ref="R11:S11" si="37">IF(R10&gt;4,"W",IF(R10=4,"D", IF(R10&lt;4,"L")))</f>
        <v>W</v>
      </c>
      <c r="S11" s="327" t="str">
        <f t="shared" si="37"/>
        <v>D</v>
      </c>
      <c r="T11" s="327" t="str">
        <f t="shared" ref="T11:U11" si="38">IF(T10&gt;4,"W",IF(T10=4,"D", IF(T10&lt;4,"L")))</f>
        <v>L</v>
      </c>
      <c r="U11" s="327" t="str">
        <f t="shared" si="38"/>
        <v>W</v>
      </c>
      <c r="V11" s="327" t="str">
        <f t="shared" ref="V11:W11" si="39">IF(V10&gt;4,"W",IF(V10=4,"D", IF(V10&lt;4,"L")))</f>
        <v>L</v>
      </c>
      <c r="W11" s="327" t="str">
        <f t="shared" si="39"/>
        <v>D</v>
      </c>
      <c r="X11" s="265"/>
      <c r="Y11" s="397"/>
      <c r="AB11" s="263"/>
      <c r="AC11" s="263"/>
      <c r="AD11" s="263"/>
      <c r="AE11" s="263"/>
      <c r="AF11" s="263"/>
      <c r="AG11" s="263"/>
      <c r="AI11" s="261"/>
      <c r="AJ11" s="261"/>
      <c r="AK11" s="261"/>
      <c r="AM11" s="261"/>
      <c r="AN11" s="261"/>
      <c r="AO11" s="261"/>
      <c r="AP11" s="261"/>
    </row>
    <row r="12" spans="1:53">
      <c r="B12" s="698"/>
      <c r="C12" s="326" t="s">
        <v>105</v>
      </c>
      <c r="D12" s="327">
        <v>4</v>
      </c>
      <c r="E12" s="327">
        <v>2</v>
      </c>
      <c r="F12" s="327">
        <v>3</v>
      </c>
      <c r="G12" s="327">
        <v>3</v>
      </c>
      <c r="H12" s="327">
        <v>5</v>
      </c>
      <c r="I12" s="327">
        <v>3</v>
      </c>
      <c r="J12" s="327">
        <v>4</v>
      </c>
      <c r="K12" s="327">
        <v>5</v>
      </c>
      <c r="L12" s="327">
        <v>4</v>
      </c>
      <c r="M12" s="327">
        <v>4</v>
      </c>
      <c r="N12" s="327">
        <v>5</v>
      </c>
      <c r="O12" s="327">
        <v>5</v>
      </c>
      <c r="P12" s="327">
        <v>5</v>
      </c>
      <c r="Q12" s="327">
        <v>5</v>
      </c>
      <c r="R12" s="327">
        <v>3</v>
      </c>
      <c r="S12" s="327">
        <v>3</v>
      </c>
      <c r="T12" s="327">
        <v>5</v>
      </c>
      <c r="U12" s="327">
        <v>3</v>
      </c>
      <c r="V12" s="327">
        <v>5</v>
      </c>
      <c r="W12" s="327">
        <v>5</v>
      </c>
      <c r="X12" s="265"/>
      <c r="AB12" s="263"/>
      <c r="AC12" s="263"/>
      <c r="AD12" s="263"/>
      <c r="AE12" s="263"/>
      <c r="AF12" s="263"/>
      <c r="AG12" s="263"/>
      <c r="AI12" s="261"/>
      <c r="AJ12" s="261"/>
      <c r="AK12" s="261"/>
      <c r="AM12" s="261"/>
      <c r="AN12" s="261"/>
      <c r="AO12" s="261"/>
      <c r="AP12" s="261"/>
    </row>
    <row r="13" spans="1:53">
      <c r="C13" s="268"/>
      <c r="D13" s="268"/>
      <c r="E13" s="268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6"/>
      <c r="Y13" s="266"/>
      <c r="Z13" s="266"/>
      <c r="AA13" s="266"/>
      <c r="AB13" s="266"/>
      <c r="AC13" s="266"/>
      <c r="AD13" s="266"/>
      <c r="AE13" s="266"/>
      <c r="AF13" s="266"/>
      <c r="AI13" s="280"/>
      <c r="AJ13" s="280"/>
      <c r="AK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</row>
    <row r="14" spans="1:53" ht="12.75" customHeight="1">
      <c r="B14" s="703" t="s">
        <v>55</v>
      </c>
      <c r="C14" s="324" t="s">
        <v>21</v>
      </c>
      <c r="D14" s="328">
        <v>2</v>
      </c>
      <c r="E14" s="328"/>
      <c r="F14" s="328"/>
      <c r="G14" s="328">
        <v>1</v>
      </c>
      <c r="H14" s="328">
        <v>2</v>
      </c>
      <c r="I14" s="328">
        <v>1</v>
      </c>
      <c r="J14" s="328">
        <v>1</v>
      </c>
      <c r="K14" s="328">
        <v>2</v>
      </c>
      <c r="L14" s="328">
        <v>0</v>
      </c>
      <c r="M14" s="328">
        <v>2</v>
      </c>
      <c r="N14" s="328">
        <v>2</v>
      </c>
      <c r="O14" s="328">
        <v>1</v>
      </c>
      <c r="P14" s="328">
        <v>2</v>
      </c>
      <c r="Q14" s="328">
        <v>2</v>
      </c>
      <c r="R14" s="328"/>
      <c r="S14" s="328">
        <v>1</v>
      </c>
      <c r="T14" s="567">
        <v>0</v>
      </c>
      <c r="U14" s="328">
        <v>2</v>
      </c>
      <c r="V14" s="328">
        <v>1</v>
      </c>
      <c r="W14" s="328">
        <v>1</v>
      </c>
      <c r="X14" s="329">
        <f t="shared" ref="X14:X16" si="40">SUM(D14:W14)</f>
        <v>23</v>
      </c>
      <c r="Y14" s="330">
        <f t="shared" ref="Y14:Y15" si="41">COUNTA(D14:W14)</f>
        <v>17</v>
      </c>
      <c r="Z14" s="332">
        <f t="shared" ref="Z14:Z15" si="42">(X14/(Y14*2))</f>
        <v>0.67647058823529416</v>
      </c>
      <c r="AA14" s="332">
        <f>Y14/'CHEMMYS 2ND'!$D$6</f>
        <v>0.85</v>
      </c>
      <c r="AB14" s="262"/>
      <c r="AC14" s="333">
        <f t="shared" ref="AC14:AC15" si="43">COUNTIF(D14:W14,2)</f>
        <v>8</v>
      </c>
      <c r="AD14" s="333">
        <f t="shared" ref="AD14:AD15" si="44">COUNTIF(D14:W14,1)</f>
        <v>7</v>
      </c>
      <c r="AE14" s="333">
        <f t="shared" ref="AE14:AE15" si="45">COUNTIF(D14:W14,0)</f>
        <v>2</v>
      </c>
      <c r="AF14" s="264"/>
      <c r="AG14" s="333">
        <f>COUNT(U14:W14)</f>
        <v>3</v>
      </c>
      <c r="AI14" s="371">
        <v>40</v>
      </c>
      <c r="AJ14" s="371" t="s">
        <v>131</v>
      </c>
      <c r="AK14" s="356">
        <v>26</v>
      </c>
      <c r="AM14" s="356">
        <v>18</v>
      </c>
      <c r="AN14" s="355">
        <v>16</v>
      </c>
      <c r="AO14" s="356">
        <v>26</v>
      </c>
      <c r="AP14" s="355">
        <v>16</v>
      </c>
      <c r="AQ14" s="354">
        <v>18</v>
      </c>
      <c r="AR14" s="355">
        <v>18</v>
      </c>
      <c r="AS14" s="354">
        <v>24</v>
      </c>
      <c r="AT14" s="355">
        <v>17</v>
      </c>
      <c r="AU14" s="354">
        <v>22</v>
      </c>
      <c r="AV14" s="355">
        <v>12</v>
      </c>
      <c r="AW14" s="355">
        <v>17</v>
      </c>
      <c r="AX14" s="356">
        <v>12</v>
      </c>
      <c r="AY14" s="356">
        <v>14</v>
      </c>
      <c r="AZ14" s="355">
        <v>20</v>
      </c>
      <c r="BA14" s="354">
        <v>23</v>
      </c>
    </row>
    <row r="15" spans="1:53">
      <c r="B15" s="704"/>
      <c r="C15" s="325" t="s">
        <v>230</v>
      </c>
      <c r="D15" s="328">
        <v>2</v>
      </c>
      <c r="E15" s="328">
        <v>1</v>
      </c>
      <c r="F15" s="328">
        <v>2</v>
      </c>
      <c r="G15" s="328">
        <v>1</v>
      </c>
      <c r="H15" s="328"/>
      <c r="I15" s="328"/>
      <c r="J15" s="328"/>
      <c r="K15" s="328">
        <v>0</v>
      </c>
      <c r="L15" s="328"/>
      <c r="M15" s="328"/>
      <c r="N15" s="328"/>
      <c r="O15" s="328">
        <v>2</v>
      </c>
      <c r="P15" s="328">
        <v>0</v>
      </c>
      <c r="Q15" s="328">
        <v>2</v>
      </c>
      <c r="R15" s="328">
        <v>2</v>
      </c>
      <c r="S15" s="328">
        <v>0</v>
      </c>
      <c r="T15" s="567">
        <v>2</v>
      </c>
      <c r="U15" s="328">
        <v>1</v>
      </c>
      <c r="V15" s="328"/>
      <c r="W15" s="328">
        <v>2</v>
      </c>
      <c r="X15" s="329">
        <f t="shared" si="40"/>
        <v>17</v>
      </c>
      <c r="Y15" s="330">
        <f t="shared" si="41"/>
        <v>13</v>
      </c>
      <c r="Z15" s="332">
        <f t="shared" si="42"/>
        <v>0.65384615384615385</v>
      </c>
      <c r="AA15" s="332">
        <f>Y15/'CHEMMYS 2ND'!$D$3</f>
        <v>0.65</v>
      </c>
      <c r="AB15" s="262"/>
      <c r="AC15" s="333">
        <f t="shared" si="43"/>
        <v>7</v>
      </c>
      <c r="AD15" s="333">
        <f t="shared" si="44"/>
        <v>3</v>
      </c>
      <c r="AE15" s="333">
        <f t="shared" si="45"/>
        <v>3</v>
      </c>
      <c r="AF15" s="264"/>
      <c r="AG15" s="333">
        <f>COUNT(T15:W15)</f>
        <v>3</v>
      </c>
      <c r="AI15" s="485">
        <v>63</v>
      </c>
      <c r="AJ15" s="485" t="s">
        <v>129</v>
      </c>
      <c r="AK15" s="488">
        <v>27</v>
      </c>
      <c r="AL15" s="486"/>
      <c r="AM15" s="489">
        <v>8</v>
      </c>
      <c r="AN15" s="485"/>
      <c r="AO15" s="485"/>
      <c r="AP15" s="485"/>
      <c r="AQ15" s="485"/>
      <c r="AR15" s="488">
        <v>20</v>
      </c>
      <c r="AS15" s="490">
        <v>26</v>
      </c>
      <c r="AT15" s="490">
        <v>14</v>
      </c>
      <c r="AU15" s="488">
        <v>27</v>
      </c>
      <c r="AV15" s="490">
        <v>23</v>
      </c>
      <c r="AW15" s="485"/>
      <c r="AX15" s="485"/>
      <c r="AY15" s="490">
        <v>18</v>
      </c>
      <c r="AZ15" s="489">
        <v>12</v>
      </c>
      <c r="BA15" s="356">
        <v>4</v>
      </c>
    </row>
    <row r="16" spans="1:53">
      <c r="B16" s="704"/>
      <c r="C16" s="325" t="s">
        <v>20</v>
      </c>
      <c r="D16" s="328"/>
      <c r="E16" s="328">
        <v>1</v>
      </c>
      <c r="F16" s="328">
        <v>1</v>
      </c>
      <c r="G16" s="328"/>
      <c r="H16" s="328">
        <v>1</v>
      </c>
      <c r="I16" s="328">
        <v>0</v>
      </c>
      <c r="J16" s="328">
        <v>1</v>
      </c>
      <c r="K16" s="328">
        <v>1</v>
      </c>
      <c r="L16" s="328">
        <v>0</v>
      </c>
      <c r="M16" s="328">
        <v>0</v>
      </c>
      <c r="N16" s="328">
        <v>1</v>
      </c>
      <c r="O16" s="328"/>
      <c r="P16" s="328">
        <v>1</v>
      </c>
      <c r="Q16" s="328">
        <v>2</v>
      </c>
      <c r="R16" s="328">
        <v>1</v>
      </c>
      <c r="S16" s="328">
        <v>2</v>
      </c>
      <c r="T16" s="567">
        <v>1</v>
      </c>
      <c r="U16" s="328">
        <v>1</v>
      </c>
      <c r="V16" s="328">
        <v>1</v>
      </c>
      <c r="W16" s="328">
        <v>2</v>
      </c>
      <c r="X16" s="329">
        <f t="shared" si="40"/>
        <v>17</v>
      </c>
      <c r="Y16" s="330">
        <f t="shared" ref="Y16" si="46">COUNTA(D16:W16)</f>
        <v>17</v>
      </c>
      <c r="Z16" s="332">
        <f t="shared" ref="Z16" si="47">(X16/(Y16*2))</f>
        <v>0.5</v>
      </c>
      <c r="AA16" s="332">
        <f>Y16/'CHEMMYS 2ND'!$D$6</f>
        <v>0.85</v>
      </c>
      <c r="AB16" s="262"/>
      <c r="AC16" s="333">
        <f t="shared" ref="AC16" si="48">COUNTIF(D16:W16,2)</f>
        <v>3</v>
      </c>
      <c r="AD16" s="333">
        <f t="shared" ref="AD16" si="49">COUNTIF(D16:W16,1)</f>
        <v>11</v>
      </c>
      <c r="AE16" s="333">
        <f t="shared" ref="AE16" si="50">COUNTIF(D16:W16,0)</f>
        <v>3</v>
      </c>
      <c r="AF16" s="264"/>
      <c r="AG16" s="333">
        <f t="shared" ref="AG16" si="51">COUNT(N16:W16)</f>
        <v>9</v>
      </c>
      <c r="AI16" s="371">
        <v>44</v>
      </c>
      <c r="AJ16" s="371" t="s">
        <v>203</v>
      </c>
      <c r="AK16" s="356">
        <v>32</v>
      </c>
      <c r="AM16" s="356">
        <v>23</v>
      </c>
      <c r="AN16" s="355">
        <v>25</v>
      </c>
      <c r="AO16" s="356">
        <v>32</v>
      </c>
      <c r="AP16" s="355">
        <v>21</v>
      </c>
      <c r="AQ16" s="354">
        <v>27</v>
      </c>
      <c r="AR16" s="355">
        <v>14</v>
      </c>
      <c r="AS16" s="354">
        <v>27</v>
      </c>
      <c r="AT16" s="355">
        <v>21</v>
      </c>
      <c r="AU16" s="354">
        <v>18</v>
      </c>
      <c r="AV16" s="355">
        <v>15</v>
      </c>
      <c r="AW16" s="355">
        <v>19</v>
      </c>
      <c r="AX16" s="356">
        <v>12</v>
      </c>
      <c r="AY16" s="356">
        <v>14</v>
      </c>
      <c r="AZ16" s="355">
        <v>12</v>
      </c>
      <c r="BA16" s="354">
        <v>13</v>
      </c>
    </row>
    <row r="17" spans="2:53">
      <c r="B17" s="704"/>
      <c r="C17" s="325" t="s">
        <v>19</v>
      </c>
      <c r="D17" s="328">
        <v>2</v>
      </c>
      <c r="E17" s="328">
        <v>1</v>
      </c>
      <c r="F17" s="328">
        <v>0</v>
      </c>
      <c r="G17" s="328">
        <v>1</v>
      </c>
      <c r="H17" s="328">
        <v>0</v>
      </c>
      <c r="I17" s="328">
        <v>0</v>
      </c>
      <c r="J17" s="328">
        <v>1</v>
      </c>
      <c r="K17" s="328"/>
      <c r="L17" s="328">
        <v>1</v>
      </c>
      <c r="M17" s="328">
        <v>1</v>
      </c>
      <c r="N17" s="328"/>
      <c r="O17" s="328">
        <v>0</v>
      </c>
      <c r="P17" s="328"/>
      <c r="Q17" s="328">
        <v>0</v>
      </c>
      <c r="R17" s="328">
        <v>0</v>
      </c>
      <c r="S17" s="328"/>
      <c r="T17" s="567"/>
      <c r="U17" s="328"/>
      <c r="V17" s="328">
        <v>1</v>
      </c>
      <c r="W17" s="328"/>
      <c r="X17" s="329">
        <f t="shared" ref="X17" si="52">SUM(D17:W17)</f>
        <v>8</v>
      </c>
      <c r="Y17" s="330">
        <f t="shared" ref="Y17" si="53">COUNTA(D17:W17)</f>
        <v>13</v>
      </c>
      <c r="Z17" s="332">
        <f t="shared" ref="Z17" si="54">(X17/(Y17*2))</f>
        <v>0.30769230769230771</v>
      </c>
      <c r="AA17" s="332">
        <f>Y17/'CHEMMYS 2ND'!$D$6</f>
        <v>0.65</v>
      </c>
      <c r="AB17" s="262"/>
      <c r="AC17" s="333">
        <f t="shared" ref="AC17" si="55">COUNTIF(D17:W17,2)</f>
        <v>1</v>
      </c>
      <c r="AD17" s="333">
        <f t="shared" ref="AD17" si="56">COUNTIF(D17:W17,1)</f>
        <v>6</v>
      </c>
      <c r="AE17" s="333">
        <f t="shared" ref="AE17" si="57">COUNTIF(D17:W17,0)</f>
        <v>6</v>
      </c>
      <c r="AF17" s="264"/>
      <c r="AG17" s="333">
        <f>COUNT(S17:W17)</f>
        <v>1</v>
      </c>
      <c r="AI17" s="371" t="s">
        <v>91</v>
      </c>
      <c r="AJ17" s="371" t="s">
        <v>124</v>
      </c>
      <c r="AK17" s="354">
        <v>22</v>
      </c>
      <c r="AM17" s="356">
        <v>12</v>
      </c>
      <c r="AN17" s="355">
        <v>17</v>
      </c>
      <c r="AO17" s="356">
        <v>18</v>
      </c>
      <c r="AP17" s="355">
        <v>9</v>
      </c>
      <c r="AQ17" s="354">
        <v>13</v>
      </c>
      <c r="AR17" s="355">
        <v>15</v>
      </c>
      <c r="AS17" s="354">
        <v>22</v>
      </c>
      <c r="AT17" s="355">
        <v>11</v>
      </c>
      <c r="AU17" s="354">
        <v>14</v>
      </c>
      <c r="AV17" s="355">
        <v>7</v>
      </c>
      <c r="AW17" s="355">
        <v>7</v>
      </c>
      <c r="AX17" s="356">
        <v>6</v>
      </c>
      <c r="AY17" s="356">
        <v>7</v>
      </c>
      <c r="AZ17" s="355">
        <v>10</v>
      </c>
      <c r="BA17" s="354">
        <v>6</v>
      </c>
    </row>
    <row r="18" spans="2:53">
      <c r="B18" s="704"/>
      <c r="C18" s="325" t="s">
        <v>38</v>
      </c>
      <c r="D18" s="328">
        <v>1</v>
      </c>
      <c r="E18" s="328"/>
      <c r="F18" s="328"/>
      <c r="G18" s="328"/>
      <c r="H18" s="328"/>
      <c r="I18" s="328"/>
      <c r="J18" s="328"/>
      <c r="K18" s="328"/>
      <c r="L18" s="328"/>
      <c r="M18" s="328"/>
      <c r="N18" s="328">
        <v>2</v>
      </c>
      <c r="O18" s="328"/>
      <c r="P18" s="328"/>
      <c r="Q18" s="328"/>
      <c r="R18" s="328"/>
      <c r="S18" s="328"/>
      <c r="T18" s="567"/>
      <c r="U18" s="328"/>
      <c r="V18" s="328"/>
      <c r="W18" s="328"/>
      <c r="X18" s="329">
        <f t="shared" ref="X18" si="58">SUM(D18:W18)</f>
        <v>3</v>
      </c>
      <c r="Y18" s="330">
        <f t="shared" ref="Y18" si="59">COUNTA(D18:W18)</f>
        <v>2</v>
      </c>
      <c r="Z18" s="332">
        <f t="shared" ref="Z18" si="60">(X18/(Y18*2))</f>
        <v>0.75</v>
      </c>
      <c r="AA18" s="332">
        <f>Y18/'CHEMMYS 2ND'!$D$6</f>
        <v>0.1</v>
      </c>
      <c r="AB18" s="262"/>
      <c r="AC18" s="333">
        <f t="shared" ref="AC18" si="61">COUNTIF(D18:W18,2)</f>
        <v>1</v>
      </c>
      <c r="AD18" s="333">
        <f t="shared" ref="AD18" si="62">COUNTIF(D18:W18,1)</f>
        <v>1</v>
      </c>
      <c r="AE18" s="333">
        <f t="shared" ref="AE18" si="63">COUNTIF(D18:W18,0)</f>
        <v>0</v>
      </c>
      <c r="AF18" s="264"/>
      <c r="AG18" s="333"/>
      <c r="AI18" s="371"/>
      <c r="AJ18" s="371"/>
      <c r="AK18" s="371"/>
      <c r="AM18" s="371"/>
      <c r="AN18" s="371"/>
      <c r="AO18" s="371"/>
      <c r="AP18" s="371"/>
      <c r="AQ18" s="371"/>
      <c r="AR18" s="371"/>
      <c r="AS18" s="371"/>
      <c r="AT18" s="371"/>
      <c r="AU18" s="371"/>
      <c r="AV18" s="371"/>
      <c r="AW18" s="371"/>
      <c r="AX18" s="371"/>
      <c r="AY18" s="371"/>
      <c r="AZ18" s="371"/>
      <c r="BA18" s="371"/>
    </row>
    <row r="19" spans="2:53">
      <c r="B19" s="704"/>
      <c r="C19" s="325" t="s">
        <v>26</v>
      </c>
      <c r="D19" s="328"/>
      <c r="E19" s="328">
        <v>1</v>
      </c>
      <c r="F19" s="328">
        <v>1</v>
      </c>
      <c r="G19" s="328">
        <v>0</v>
      </c>
      <c r="H19" s="328">
        <v>0</v>
      </c>
      <c r="I19" s="328">
        <v>1</v>
      </c>
      <c r="J19" s="328">
        <v>2</v>
      </c>
      <c r="K19" s="328">
        <v>0</v>
      </c>
      <c r="L19" s="328">
        <v>1</v>
      </c>
      <c r="M19" s="328">
        <v>1</v>
      </c>
      <c r="N19" s="328">
        <v>1</v>
      </c>
      <c r="O19" s="328">
        <v>1</v>
      </c>
      <c r="P19" s="328">
        <v>2</v>
      </c>
      <c r="Q19" s="328"/>
      <c r="R19" s="328">
        <v>0</v>
      </c>
      <c r="S19" s="328">
        <v>1</v>
      </c>
      <c r="T19" s="567">
        <v>1</v>
      </c>
      <c r="U19" s="328">
        <v>0</v>
      </c>
      <c r="V19" s="328">
        <v>0</v>
      </c>
      <c r="W19" s="328">
        <v>1</v>
      </c>
      <c r="X19" s="329">
        <f t="shared" ref="X19" si="64">SUM(D19:W19)</f>
        <v>14</v>
      </c>
      <c r="Y19" s="330">
        <f t="shared" ref="Y19" si="65">COUNTA(D19:W19)</f>
        <v>18</v>
      </c>
      <c r="Z19" s="332">
        <f t="shared" ref="Z19" si="66">(X19/(Y19*2))</f>
        <v>0.3888888888888889</v>
      </c>
      <c r="AA19" s="332">
        <f>Y19/'CHEMMYS 2ND'!$D$6</f>
        <v>0.9</v>
      </c>
      <c r="AB19" s="262"/>
      <c r="AC19" s="333">
        <f t="shared" ref="AC19" si="67">COUNTIF(D19:W19,2)</f>
        <v>2</v>
      </c>
      <c r="AD19" s="333">
        <f t="shared" ref="AD19" si="68">COUNTIF(D19:W19,1)</f>
        <v>10</v>
      </c>
      <c r="AE19" s="333">
        <f t="shared" ref="AE19" si="69">COUNTIF(D19:W19,0)</f>
        <v>6</v>
      </c>
      <c r="AF19" s="264"/>
      <c r="AG19" s="333">
        <f>COUNT(W19:W19)</f>
        <v>1</v>
      </c>
      <c r="AI19" s="371">
        <v>29</v>
      </c>
      <c r="AJ19" s="371" t="s">
        <v>228</v>
      </c>
      <c r="AK19" s="355">
        <v>24</v>
      </c>
      <c r="AM19" s="371">
        <v>11</v>
      </c>
      <c r="AN19" s="371">
        <v>21</v>
      </c>
      <c r="AO19" s="371">
        <v>16</v>
      </c>
      <c r="AP19" s="371">
        <v>11</v>
      </c>
      <c r="AQ19" s="371">
        <v>16</v>
      </c>
      <c r="AR19" s="371">
        <v>12</v>
      </c>
      <c r="AS19" s="354">
        <v>20</v>
      </c>
      <c r="AT19" s="355">
        <v>17</v>
      </c>
      <c r="AU19" s="354">
        <v>20</v>
      </c>
      <c r="AV19" s="355">
        <v>7</v>
      </c>
      <c r="AW19" s="355">
        <v>24</v>
      </c>
      <c r="AX19" s="356">
        <v>12</v>
      </c>
      <c r="AY19" s="356">
        <v>13</v>
      </c>
      <c r="AZ19" s="355">
        <v>10</v>
      </c>
      <c r="BA19" s="354">
        <v>24</v>
      </c>
    </row>
    <row r="20" spans="2:53">
      <c r="B20" s="704"/>
      <c r="C20" s="326" t="s">
        <v>149</v>
      </c>
      <c r="D20" s="425" t="s">
        <v>150</v>
      </c>
      <c r="E20" s="425" t="s">
        <v>148</v>
      </c>
      <c r="F20" s="425" t="s">
        <v>148</v>
      </c>
      <c r="G20" s="425" t="s">
        <v>150</v>
      </c>
      <c r="H20" s="425" t="s">
        <v>148</v>
      </c>
      <c r="I20" s="425" t="s">
        <v>148</v>
      </c>
      <c r="J20" s="425" t="s">
        <v>150</v>
      </c>
      <c r="K20" s="425" t="s">
        <v>150</v>
      </c>
      <c r="L20" s="425" t="s">
        <v>148</v>
      </c>
      <c r="M20" s="425" t="s">
        <v>150</v>
      </c>
      <c r="N20" s="425" t="s">
        <v>150</v>
      </c>
      <c r="O20" s="425" t="s">
        <v>148</v>
      </c>
      <c r="P20" s="425" t="s">
        <v>148</v>
      </c>
      <c r="Q20" s="425" t="s">
        <v>150</v>
      </c>
      <c r="R20" s="425" t="s">
        <v>148</v>
      </c>
      <c r="S20" s="425" t="s">
        <v>148</v>
      </c>
      <c r="T20" s="425" t="s">
        <v>150</v>
      </c>
      <c r="U20" s="425" t="s">
        <v>150</v>
      </c>
      <c r="V20" s="425" t="s">
        <v>148</v>
      </c>
      <c r="W20" s="425" t="s">
        <v>150</v>
      </c>
      <c r="X20" s="331">
        <f>SUM(X14:X19)</f>
        <v>82</v>
      </c>
      <c r="Y20" s="397"/>
      <c r="Z20" s="279"/>
      <c r="AA20" s="279"/>
      <c r="AB20" s="262"/>
      <c r="AC20" s="263"/>
      <c r="AD20" s="263"/>
      <c r="AE20" s="263"/>
      <c r="AF20" s="262"/>
      <c r="AG20" s="263"/>
      <c r="AI20" s="263"/>
      <c r="AJ20" s="263"/>
      <c r="AK20" s="263"/>
      <c r="AM20" s="263"/>
      <c r="AN20" s="263"/>
      <c r="AO20" s="263"/>
      <c r="AP20" s="263"/>
      <c r="AQ20" s="263"/>
      <c r="AR20" s="263"/>
      <c r="AS20" s="263"/>
      <c r="AT20" s="263"/>
      <c r="AU20" s="263"/>
      <c r="AV20" s="263"/>
    </row>
    <row r="21" spans="2:53">
      <c r="B21" s="704"/>
      <c r="C21" s="326" t="s">
        <v>151</v>
      </c>
      <c r="D21" s="425">
        <f t="shared" ref="D21:F21" si="70">SUM(D14:D19)</f>
        <v>7</v>
      </c>
      <c r="E21" s="425">
        <f t="shared" si="70"/>
        <v>4</v>
      </c>
      <c r="F21" s="425">
        <f t="shared" si="70"/>
        <v>4</v>
      </c>
      <c r="G21" s="425">
        <f t="shared" ref="G21:H21" si="71">SUM(G14:G19)</f>
        <v>3</v>
      </c>
      <c r="H21" s="425">
        <f t="shared" si="71"/>
        <v>3</v>
      </c>
      <c r="I21" s="425">
        <f t="shared" ref="I21:J21" si="72">SUM(I14:I19)</f>
        <v>2</v>
      </c>
      <c r="J21" s="425">
        <f t="shared" si="72"/>
        <v>5</v>
      </c>
      <c r="K21" s="425">
        <f t="shared" ref="K21:L21" si="73">SUM(K14:K19)</f>
        <v>3</v>
      </c>
      <c r="L21" s="425">
        <f t="shared" si="73"/>
        <v>2</v>
      </c>
      <c r="M21" s="425">
        <f t="shared" ref="M21:N21" si="74">SUM(M14:M19)</f>
        <v>4</v>
      </c>
      <c r="N21" s="425">
        <f t="shared" si="74"/>
        <v>6</v>
      </c>
      <c r="O21" s="425">
        <f t="shared" ref="O21:P21" si="75">SUM(O14:O19)</f>
        <v>4</v>
      </c>
      <c r="P21" s="425">
        <f t="shared" si="75"/>
        <v>5</v>
      </c>
      <c r="Q21" s="425">
        <f t="shared" ref="Q21:R21" si="76">SUM(Q14:Q19)</f>
        <v>6</v>
      </c>
      <c r="R21" s="425">
        <f t="shared" si="76"/>
        <v>3</v>
      </c>
      <c r="S21" s="425">
        <f t="shared" ref="S21:T21" si="77">SUM(S14:S19)</f>
        <v>4</v>
      </c>
      <c r="T21" s="425">
        <f t="shared" si="77"/>
        <v>4</v>
      </c>
      <c r="U21" s="425">
        <f t="shared" ref="U21:V21" si="78">SUM(U14:U19)</f>
        <v>4</v>
      </c>
      <c r="V21" s="425">
        <f t="shared" si="78"/>
        <v>3</v>
      </c>
      <c r="W21" s="425">
        <f t="shared" ref="W21" si="79">SUM(W14:W19)</f>
        <v>6</v>
      </c>
      <c r="Y21" s="397"/>
      <c r="Z21" s="279"/>
      <c r="AA21" s="279"/>
      <c r="AB21" s="262"/>
      <c r="AC21" s="263"/>
      <c r="AD21" s="263"/>
      <c r="AE21" s="263"/>
      <c r="AF21" s="262"/>
      <c r="AG21" s="263"/>
      <c r="AI21" s="263"/>
      <c r="AJ21" s="263"/>
      <c r="AK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</row>
    <row r="22" spans="2:53">
      <c r="B22" s="704"/>
      <c r="C22" s="326" t="s">
        <v>104</v>
      </c>
      <c r="D22" s="327" t="str">
        <f>IF(D21&gt;4,"W",IF(D21=4,"D", IF(D21&lt;4,"L")))</f>
        <v>W</v>
      </c>
      <c r="E22" s="327" t="str">
        <f>IF(E21&gt;4,"W",IF(E21=4,"D", IF(E21&lt;4,"L")))</f>
        <v>D</v>
      </c>
      <c r="F22" s="327" t="str">
        <f t="shared" ref="F22:G22" si="80">IF(F21&gt;4,"W",IF(F21=4,"D", IF(F21&lt;4,"L")))</f>
        <v>D</v>
      </c>
      <c r="G22" s="327" t="str">
        <f t="shared" si="80"/>
        <v>L</v>
      </c>
      <c r="H22" s="327" t="str">
        <f t="shared" ref="H22:I22" si="81">IF(H21&gt;4,"W",IF(H21=4,"D", IF(H21&lt;4,"L")))</f>
        <v>L</v>
      </c>
      <c r="I22" s="327" t="str">
        <f t="shared" si="81"/>
        <v>L</v>
      </c>
      <c r="J22" s="327" t="str">
        <f t="shared" ref="J22:K22" si="82">IF(J21&gt;4,"W",IF(J21=4,"D", IF(J21&lt;4,"L")))</f>
        <v>W</v>
      </c>
      <c r="K22" s="327" t="str">
        <f t="shared" si="82"/>
        <v>L</v>
      </c>
      <c r="L22" s="327" t="str">
        <f t="shared" ref="L22:M22" si="83">IF(L21&gt;4,"W",IF(L21=4,"D", IF(L21&lt;4,"L")))</f>
        <v>L</v>
      </c>
      <c r="M22" s="327" t="str">
        <f t="shared" si="83"/>
        <v>D</v>
      </c>
      <c r="N22" s="327" t="str">
        <f t="shared" ref="N22:O22" si="84">IF(N21&gt;4,"W",IF(N21=4,"D", IF(N21&lt;4,"L")))</f>
        <v>W</v>
      </c>
      <c r="O22" s="327" t="str">
        <f t="shared" si="84"/>
        <v>D</v>
      </c>
      <c r="P22" s="327" t="str">
        <f t="shared" ref="P22:Q22" si="85">IF(P21&gt;4,"W",IF(P21=4,"D", IF(P21&lt;4,"L")))</f>
        <v>W</v>
      </c>
      <c r="Q22" s="327" t="str">
        <f t="shared" si="85"/>
        <v>W</v>
      </c>
      <c r="R22" s="327" t="str">
        <f t="shared" ref="R22:S22" si="86">IF(R21&gt;4,"W",IF(R21=4,"D", IF(R21&lt;4,"L")))</f>
        <v>L</v>
      </c>
      <c r="S22" s="327" t="str">
        <f t="shared" si="86"/>
        <v>D</v>
      </c>
      <c r="T22" s="327" t="str">
        <f t="shared" ref="T22:U22" si="87">IF(T21&gt;4,"W",IF(T21=4,"D", IF(T21&lt;4,"L")))</f>
        <v>D</v>
      </c>
      <c r="U22" s="327" t="str">
        <f t="shared" si="87"/>
        <v>D</v>
      </c>
      <c r="V22" s="327" t="str">
        <f t="shared" ref="V22:W22" si="88">IF(V21&gt;4,"W",IF(V21=4,"D", IF(V21&lt;4,"L")))</f>
        <v>L</v>
      </c>
      <c r="W22" s="327" t="str">
        <f t="shared" si="88"/>
        <v>W</v>
      </c>
      <c r="X22" s="265"/>
      <c r="Y22" s="397"/>
      <c r="AI22" s="261"/>
      <c r="AJ22" s="261"/>
      <c r="AK22" s="261"/>
      <c r="AM22" s="261"/>
      <c r="AN22" s="261"/>
      <c r="AO22" s="261"/>
      <c r="AP22" s="261"/>
    </row>
    <row r="23" spans="2:53">
      <c r="B23" s="705"/>
      <c r="C23" s="326" t="s">
        <v>105</v>
      </c>
      <c r="D23" s="327">
        <v>1</v>
      </c>
      <c r="E23" s="327">
        <v>1</v>
      </c>
      <c r="F23" s="327">
        <v>1</v>
      </c>
      <c r="G23" s="327">
        <v>2</v>
      </c>
      <c r="H23" s="327">
        <v>3</v>
      </c>
      <c r="I23" s="327">
        <v>5</v>
      </c>
      <c r="J23" s="327">
        <v>3</v>
      </c>
      <c r="K23" s="327">
        <v>4</v>
      </c>
      <c r="L23" s="327">
        <v>5</v>
      </c>
      <c r="M23" s="327">
        <v>5</v>
      </c>
      <c r="N23" s="327">
        <v>4</v>
      </c>
      <c r="O23" s="327">
        <v>4</v>
      </c>
      <c r="P23" s="327">
        <v>3</v>
      </c>
      <c r="Q23" s="327">
        <v>3</v>
      </c>
      <c r="R23" s="327">
        <v>5</v>
      </c>
      <c r="S23" s="327">
        <v>5</v>
      </c>
      <c r="T23" s="327">
        <v>4</v>
      </c>
      <c r="U23" s="327">
        <v>5</v>
      </c>
      <c r="V23" s="327">
        <v>4</v>
      </c>
      <c r="W23" s="327">
        <v>3</v>
      </c>
      <c r="X23" s="265"/>
      <c r="AI23" s="261"/>
      <c r="AJ23" s="261"/>
      <c r="AK23" s="261"/>
      <c r="AM23" s="261"/>
      <c r="AN23" s="261"/>
      <c r="AO23" s="261"/>
      <c r="AP23" s="261"/>
    </row>
    <row r="25" spans="2:53" ht="12.75" customHeight="1">
      <c r="B25" s="706" t="s">
        <v>87</v>
      </c>
      <c r="C25" s="324" t="s">
        <v>81</v>
      </c>
      <c r="D25" s="328">
        <v>1</v>
      </c>
      <c r="E25" s="328"/>
      <c r="F25" s="328">
        <v>1</v>
      </c>
      <c r="G25" s="328">
        <v>1</v>
      </c>
      <c r="H25" s="328">
        <v>1</v>
      </c>
      <c r="I25" s="328">
        <v>1</v>
      </c>
      <c r="J25" s="328">
        <v>1</v>
      </c>
      <c r="K25" s="328"/>
      <c r="L25" s="328">
        <v>2</v>
      </c>
      <c r="M25" s="328">
        <v>2</v>
      </c>
      <c r="N25" s="328">
        <v>2</v>
      </c>
      <c r="O25" s="328">
        <v>0</v>
      </c>
      <c r="P25" s="328">
        <v>1</v>
      </c>
      <c r="Q25" s="328">
        <v>2</v>
      </c>
      <c r="R25" s="328">
        <v>0</v>
      </c>
      <c r="S25" s="328">
        <v>0</v>
      </c>
      <c r="T25" s="328">
        <v>1</v>
      </c>
      <c r="U25" s="328">
        <v>1</v>
      </c>
      <c r="V25" s="328">
        <v>2</v>
      </c>
      <c r="W25" s="328">
        <v>0</v>
      </c>
      <c r="X25" s="329">
        <f t="shared" ref="X25:X28" si="89">SUM(D25:W25)</f>
        <v>19</v>
      </c>
      <c r="Y25" s="330">
        <f t="shared" ref="Y25:Y31" si="90">COUNTA(D25:W25)</f>
        <v>18</v>
      </c>
      <c r="Z25" s="332">
        <f t="shared" ref="Z25:Z31" si="91">(X25/(Y25*2))</f>
        <v>0.52777777777777779</v>
      </c>
      <c r="AA25" s="332">
        <f>Y25/'CHEMMYS 2ND'!$D$3</f>
        <v>0.9</v>
      </c>
      <c r="AB25" s="262"/>
      <c r="AC25" s="333">
        <f t="shared" ref="AC25:AC31" si="92">COUNTIF(D25:W25,2)</f>
        <v>5</v>
      </c>
      <c r="AD25" s="333">
        <f t="shared" ref="AD25:AD31" si="93">COUNTIF(D25:W25,1)</f>
        <v>9</v>
      </c>
      <c r="AE25" s="333">
        <f t="shared" ref="AE25:AE31" si="94">COUNTIF(D25:W25,0)</f>
        <v>4</v>
      </c>
      <c r="AF25" s="264"/>
      <c r="AG25" s="333">
        <v>0</v>
      </c>
      <c r="AI25" s="371">
        <v>29</v>
      </c>
      <c r="AJ25" s="371" t="s">
        <v>191</v>
      </c>
      <c r="AK25" s="355">
        <v>18</v>
      </c>
      <c r="AM25" s="371"/>
      <c r="AN25" s="371"/>
      <c r="AO25" s="371"/>
      <c r="AP25" s="371"/>
      <c r="AQ25" s="371"/>
      <c r="AR25" s="371"/>
      <c r="AS25" s="371"/>
      <c r="AT25" s="354">
        <v>10</v>
      </c>
      <c r="AU25" s="354">
        <v>6</v>
      </c>
      <c r="AV25" s="354">
        <v>9</v>
      </c>
      <c r="AW25" s="355">
        <v>18</v>
      </c>
      <c r="AX25" s="356">
        <v>12</v>
      </c>
      <c r="AY25" s="355">
        <v>13</v>
      </c>
      <c r="AZ25" s="355">
        <v>14</v>
      </c>
      <c r="BA25" s="356">
        <v>9</v>
      </c>
    </row>
    <row r="26" spans="2:53">
      <c r="B26" s="704"/>
      <c r="C26" s="325" t="s">
        <v>238</v>
      </c>
      <c r="D26" s="328">
        <v>0</v>
      </c>
      <c r="E26" s="328">
        <v>1</v>
      </c>
      <c r="F26" s="328">
        <v>2</v>
      </c>
      <c r="G26" s="328">
        <v>1</v>
      </c>
      <c r="H26" s="328">
        <v>1</v>
      </c>
      <c r="I26" s="328">
        <v>2</v>
      </c>
      <c r="J26" s="328">
        <v>1</v>
      </c>
      <c r="K26" s="328">
        <v>0</v>
      </c>
      <c r="L26" s="328">
        <v>2</v>
      </c>
      <c r="M26" s="328">
        <v>1</v>
      </c>
      <c r="N26" s="328">
        <v>1</v>
      </c>
      <c r="O26" s="328">
        <v>2</v>
      </c>
      <c r="P26" s="328">
        <v>0</v>
      </c>
      <c r="Q26" s="328">
        <v>0</v>
      </c>
      <c r="R26" s="328">
        <v>2</v>
      </c>
      <c r="S26" s="328">
        <v>1</v>
      </c>
      <c r="T26" s="328">
        <v>1</v>
      </c>
      <c r="U26" s="328">
        <v>0</v>
      </c>
      <c r="V26" s="328">
        <v>1</v>
      </c>
      <c r="W26" s="328">
        <v>1</v>
      </c>
      <c r="X26" s="329">
        <f t="shared" si="89"/>
        <v>20</v>
      </c>
      <c r="Y26" s="330">
        <f t="shared" si="90"/>
        <v>20</v>
      </c>
      <c r="Z26" s="332">
        <f t="shared" si="91"/>
        <v>0.5</v>
      </c>
      <c r="AA26" s="332">
        <f>Y26/'CHEMMYS 2ND'!$D$3</f>
        <v>1</v>
      </c>
      <c r="AB26" s="262"/>
      <c r="AC26" s="333">
        <f t="shared" si="92"/>
        <v>5</v>
      </c>
      <c r="AD26" s="333">
        <f t="shared" si="93"/>
        <v>10</v>
      </c>
      <c r="AE26" s="333">
        <f t="shared" si="94"/>
        <v>5</v>
      </c>
      <c r="AF26" s="264"/>
      <c r="AG26" s="333">
        <f>COUNT(V26:W26)</f>
        <v>2</v>
      </c>
      <c r="AI26" s="485">
        <v>31</v>
      </c>
      <c r="AJ26" s="485" t="s">
        <v>297</v>
      </c>
      <c r="AK26" s="485"/>
      <c r="AL26" s="486"/>
      <c r="AM26" s="485"/>
      <c r="AN26" s="485"/>
      <c r="AO26" s="485"/>
      <c r="AP26" s="485"/>
      <c r="AQ26" s="485"/>
      <c r="AR26" s="485"/>
      <c r="AS26" s="485"/>
      <c r="AT26" s="485"/>
      <c r="AU26" s="485"/>
      <c r="AV26" s="485"/>
      <c r="AW26" s="485"/>
      <c r="AX26" s="485"/>
      <c r="AY26" s="485"/>
      <c r="AZ26" s="485"/>
      <c r="BA26" s="485"/>
    </row>
    <row r="27" spans="2:53">
      <c r="B27" s="704"/>
      <c r="C27" s="325" t="s">
        <v>209</v>
      </c>
      <c r="D27" s="328"/>
      <c r="E27" s="328">
        <v>0</v>
      </c>
      <c r="F27" s="328"/>
      <c r="G27" s="328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9">
        <f t="shared" ref="X27" si="95">SUM(D27:W27)</f>
        <v>0</v>
      </c>
      <c r="Y27" s="330">
        <f t="shared" ref="Y27" si="96">COUNTA(D27:W27)</f>
        <v>1</v>
      </c>
      <c r="Z27" s="332">
        <f t="shared" ref="Z27" si="97">(X27/(Y27*2))</f>
        <v>0</v>
      </c>
      <c r="AA27" s="332">
        <f>Y27/'CHEMMYS 2ND'!$D$6</f>
        <v>0.05</v>
      </c>
      <c r="AB27" s="262"/>
      <c r="AC27" s="333">
        <f t="shared" ref="AC27" si="98">COUNTIF(D27:W27,2)</f>
        <v>0</v>
      </c>
      <c r="AD27" s="333">
        <f t="shared" ref="AD27" si="99">COUNTIF(D27:W27,1)</f>
        <v>0</v>
      </c>
      <c r="AE27" s="333">
        <f t="shared" ref="AE27" si="100">COUNTIF(D27:W27,0)</f>
        <v>1</v>
      </c>
      <c r="AF27" s="264"/>
      <c r="AG27" s="333"/>
      <c r="AI27" s="371"/>
      <c r="AJ27" s="371"/>
      <c r="AK27" s="371"/>
      <c r="AM27" s="371"/>
      <c r="AN27" s="371"/>
      <c r="AO27" s="371"/>
      <c r="AP27" s="371"/>
      <c r="AQ27" s="371"/>
      <c r="AR27" s="371"/>
      <c r="AS27" s="371"/>
      <c r="AT27" s="371"/>
      <c r="AU27" s="371"/>
      <c r="AV27" s="371"/>
      <c r="AW27" s="371"/>
      <c r="AX27" s="371"/>
      <c r="AY27" s="371"/>
      <c r="AZ27" s="371"/>
      <c r="BA27" s="371"/>
    </row>
    <row r="28" spans="2:53">
      <c r="B28" s="704"/>
      <c r="C28" s="325" t="s">
        <v>142</v>
      </c>
      <c r="D28" s="328">
        <v>1</v>
      </c>
      <c r="E28" s="328"/>
      <c r="F28" s="328">
        <v>0</v>
      </c>
      <c r="G28" s="328">
        <v>1</v>
      </c>
      <c r="H28" s="328">
        <v>2</v>
      </c>
      <c r="I28" s="328">
        <v>0</v>
      </c>
      <c r="J28" s="328">
        <v>1</v>
      </c>
      <c r="K28" s="328">
        <v>2</v>
      </c>
      <c r="L28" s="328">
        <v>1</v>
      </c>
      <c r="M28" s="328">
        <v>2</v>
      </c>
      <c r="N28" s="328">
        <v>2</v>
      </c>
      <c r="O28" s="328">
        <v>0</v>
      </c>
      <c r="P28" s="328">
        <v>1</v>
      </c>
      <c r="Q28" s="328"/>
      <c r="R28" s="328"/>
      <c r="S28" s="328">
        <v>1</v>
      </c>
      <c r="T28" s="328">
        <v>1</v>
      </c>
      <c r="U28" s="328">
        <v>2</v>
      </c>
      <c r="V28" s="328">
        <v>1</v>
      </c>
      <c r="W28" s="328">
        <v>0</v>
      </c>
      <c r="X28" s="329">
        <f t="shared" si="89"/>
        <v>18</v>
      </c>
      <c r="Y28" s="330">
        <f t="shared" si="90"/>
        <v>17</v>
      </c>
      <c r="Z28" s="332">
        <f t="shared" si="91"/>
        <v>0.52941176470588236</v>
      </c>
      <c r="AA28" s="332">
        <f>Y28/'CHEMMYS 2ND'!$D$3</f>
        <v>0.85</v>
      </c>
      <c r="AB28" s="262"/>
      <c r="AC28" s="333">
        <f t="shared" si="92"/>
        <v>5</v>
      </c>
      <c r="AD28" s="333">
        <f t="shared" si="93"/>
        <v>8</v>
      </c>
      <c r="AE28" s="333">
        <f t="shared" si="94"/>
        <v>4</v>
      </c>
      <c r="AF28" s="264"/>
      <c r="AG28" s="333">
        <v>0</v>
      </c>
      <c r="AI28" s="371" t="s">
        <v>91</v>
      </c>
      <c r="AJ28" s="371" t="s">
        <v>297</v>
      </c>
      <c r="AK28" s="354">
        <v>17</v>
      </c>
      <c r="AM28" s="371"/>
      <c r="AN28" s="371"/>
      <c r="AO28" s="371"/>
      <c r="AP28" s="371"/>
      <c r="AQ28" s="371"/>
      <c r="AR28" s="371"/>
      <c r="AS28" s="371"/>
      <c r="AT28" s="354">
        <v>17</v>
      </c>
      <c r="AU28" s="354">
        <v>6</v>
      </c>
      <c r="AV28" s="371"/>
      <c r="AW28" s="355">
        <v>15</v>
      </c>
      <c r="AX28" s="356">
        <v>15</v>
      </c>
      <c r="AY28" s="355">
        <v>14</v>
      </c>
      <c r="AZ28" s="355">
        <v>14</v>
      </c>
      <c r="BA28" s="356">
        <v>5</v>
      </c>
    </row>
    <row r="29" spans="2:53">
      <c r="B29" s="704"/>
      <c r="C29" s="325" t="s">
        <v>192</v>
      </c>
      <c r="D29" s="328"/>
      <c r="E29" s="328">
        <v>1</v>
      </c>
      <c r="F29" s="328"/>
      <c r="G29" s="328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9">
        <f t="shared" ref="X29:X31" si="101">SUM(D29:W29)</f>
        <v>1</v>
      </c>
      <c r="Y29" s="330">
        <f t="shared" si="90"/>
        <v>1</v>
      </c>
      <c r="Z29" s="332">
        <f t="shared" si="91"/>
        <v>0.5</v>
      </c>
      <c r="AA29" s="332">
        <f>Y29/'CHEMMYS 2ND'!$D$6</f>
        <v>0.05</v>
      </c>
      <c r="AB29" s="262"/>
      <c r="AC29" s="333">
        <f t="shared" si="92"/>
        <v>0</v>
      </c>
      <c r="AD29" s="333">
        <f t="shared" si="93"/>
        <v>1</v>
      </c>
      <c r="AE29" s="333">
        <f t="shared" si="94"/>
        <v>0</v>
      </c>
      <c r="AF29" s="264"/>
      <c r="AG29" s="333"/>
      <c r="AI29" s="371"/>
      <c r="AJ29" s="371"/>
      <c r="AK29" s="371"/>
      <c r="AM29" s="371"/>
      <c r="AN29" s="371"/>
      <c r="AO29" s="371"/>
      <c r="AP29" s="371"/>
      <c r="AQ29" s="371"/>
      <c r="AR29" s="371"/>
      <c r="AS29" s="371"/>
      <c r="AT29" s="371"/>
      <c r="AU29" s="371"/>
      <c r="AV29" s="371"/>
      <c r="AW29" s="371"/>
      <c r="AX29" s="371"/>
      <c r="AY29" s="371"/>
      <c r="AZ29" s="371"/>
      <c r="BA29" s="371"/>
    </row>
    <row r="30" spans="2:53">
      <c r="B30" s="704"/>
      <c r="C30" s="325" t="s">
        <v>182</v>
      </c>
      <c r="D30" s="328">
        <v>0</v>
      </c>
      <c r="E30" s="328">
        <v>0</v>
      </c>
      <c r="F30" s="328">
        <v>1</v>
      </c>
      <c r="G30" s="328">
        <v>2</v>
      </c>
      <c r="H30" s="328">
        <v>2</v>
      </c>
      <c r="I30" s="328">
        <v>1</v>
      </c>
      <c r="J30" s="328">
        <v>1</v>
      </c>
      <c r="K30" s="328">
        <v>2</v>
      </c>
      <c r="L30" s="328"/>
      <c r="M30" s="328"/>
      <c r="N30" s="328">
        <v>0</v>
      </c>
      <c r="O30" s="328">
        <v>2</v>
      </c>
      <c r="P30" s="328">
        <v>2</v>
      </c>
      <c r="Q30" s="328">
        <v>0</v>
      </c>
      <c r="R30" s="328">
        <v>0</v>
      </c>
      <c r="S30" s="328">
        <v>2</v>
      </c>
      <c r="T30" s="328">
        <v>1</v>
      </c>
      <c r="U30" s="328">
        <v>0</v>
      </c>
      <c r="V30" s="328">
        <v>1</v>
      </c>
      <c r="W30" s="328">
        <v>0</v>
      </c>
      <c r="X30" s="329">
        <f t="shared" ref="X30" si="102">SUM(D30:W30)</f>
        <v>17</v>
      </c>
      <c r="Y30" s="330">
        <f t="shared" ref="Y30" si="103">COUNTA(D30:W30)</f>
        <v>18</v>
      </c>
      <c r="Z30" s="332">
        <f t="shared" ref="Z30" si="104">(X30/(Y30*2))</f>
        <v>0.47222222222222221</v>
      </c>
      <c r="AA30" s="332">
        <f>Y30/'CHEMMYS 2ND'!$D$3</f>
        <v>0.9</v>
      </c>
      <c r="AB30" s="262"/>
      <c r="AC30" s="333">
        <f t="shared" ref="AC30" si="105">COUNTIF(D30:W30,2)</f>
        <v>6</v>
      </c>
      <c r="AD30" s="333">
        <f t="shared" ref="AD30" si="106">COUNTIF(D30:W30,1)</f>
        <v>5</v>
      </c>
      <c r="AE30" s="333">
        <f t="shared" ref="AE30" si="107">COUNTIF(D30:W30,0)</f>
        <v>7</v>
      </c>
      <c r="AF30" s="264"/>
      <c r="AG30" s="333">
        <v>0</v>
      </c>
      <c r="AI30" s="371">
        <v>38</v>
      </c>
      <c r="AJ30" s="485" t="s">
        <v>228</v>
      </c>
      <c r="AK30" s="354">
        <v>20</v>
      </c>
      <c r="AM30" s="371"/>
      <c r="AN30" s="371"/>
      <c r="AO30" s="371"/>
      <c r="AP30" s="371"/>
      <c r="AQ30" s="371"/>
      <c r="AR30" s="371"/>
      <c r="AS30" s="371"/>
      <c r="AT30" s="371"/>
      <c r="AU30" s="371"/>
      <c r="AV30" s="371"/>
      <c r="AW30" s="371"/>
      <c r="AX30" s="354">
        <v>2</v>
      </c>
      <c r="AY30" s="354">
        <v>2</v>
      </c>
      <c r="AZ30" s="354">
        <v>20</v>
      </c>
      <c r="BA30" s="488">
        <v>18</v>
      </c>
    </row>
    <row r="31" spans="2:53">
      <c r="B31" s="704"/>
      <c r="C31" s="325" t="s">
        <v>308</v>
      </c>
      <c r="D31" s="328"/>
      <c r="E31" s="328"/>
      <c r="F31" s="328"/>
      <c r="G31" s="328"/>
      <c r="H31" s="328"/>
      <c r="I31" s="328"/>
      <c r="J31" s="328"/>
      <c r="K31" s="328">
        <v>1</v>
      </c>
      <c r="L31" s="328">
        <v>1</v>
      </c>
      <c r="M31" s="328">
        <v>0</v>
      </c>
      <c r="N31" s="328"/>
      <c r="O31" s="328"/>
      <c r="P31" s="328"/>
      <c r="Q31" s="328">
        <v>0</v>
      </c>
      <c r="R31" s="328">
        <v>1</v>
      </c>
      <c r="S31" s="328"/>
      <c r="T31" s="328"/>
      <c r="U31" s="328"/>
      <c r="V31" s="328"/>
      <c r="W31" s="328"/>
      <c r="X31" s="329">
        <f t="shared" si="101"/>
        <v>3</v>
      </c>
      <c r="Y31" s="330">
        <f t="shared" si="90"/>
        <v>5</v>
      </c>
      <c r="Z31" s="332">
        <f t="shared" si="91"/>
        <v>0.3</v>
      </c>
      <c r="AA31" s="332">
        <f>Y31/'CHEMMYS 2ND'!$D$5</f>
        <v>0.25</v>
      </c>
      <c r="AB31" s="262"/>
      <c r="AC31" s="333">
        <f t="shared" si="92"/>
        <v>0</v>
      </c>
      <c r="AD31" s="333">
        <f t="shared" si="93"/>
        <v>3</v>
      </c>
      <c r="AE31" s="333">
        <f t="shared" si="94"/>
        <v>2</v>
      </c>
      <c r="AF31" s="264"/>
      <c r="AG31" s="333">
        <f t="shared" ref="AG31" si="108">COUNT(R31:W31)</f>
        <v>1</v>
      </c>
      <c r="AI31" s="485"/>
      <c r="AJ31" s="485"/>
      <c r="AK31" s="485"/>
      <c r="AL31" s="486"/>
      <c r="AM31" s="485"/>
      <c r="AN31" s="485"/>
      <c r="AO31" s="485"/>
      <c r="AP31" s="485"/>
      <c r="AQ31" s="485"/>
      <c r="AR31" s="485"/>
      <c r="AS31" s="485"/>
      <c r="AT31" s="485"/>
      <c r="AU31" s="485"/>
      <c r="AV31" s="485"/>
      <c r="AW31" s="485"/>
      <c r="AX31" s="485"/>
      <c r="AY31" s="485"/>
      <c r="AZ31" s="485"/>
      <c r="BA31" s="485"/>
    </row>
    <row r="32" spans="2:53">
      <c r="B32" s="704"/>
      <c r="C32" s="326" t="s">
        <v>149</v>
      </c>
      <c r="D32" s="425" t="s">
        <v>148</v>
      </c>
      <c r="E32" s="425" t="s">
        <v>150</v>
      </c>
      <c r="F32" s="425" t="s">
        <v>150</v>
      </c>
      <c r="G32" s="425" t="s">
        <v>148</v>
      </c>
      <c r="H32" s="425" t="s">
        <v>150</v>
      </c>
      <c r="I32" s="425" t="s">
        <v>150</v>
      </c>
      <c r="J32" s="425" t="s">
        <v>148</v>
      </c>
      <c r="K32" s="425" t="s">
        <v>148</v>
      </c>
      <c r="L32" s="425" t="s">
        <v>150</v>
      </c>
      <c r="M32" s="425" t="s">
        <v>148</v>
      </c>
      <c r="N32" s="425" t="s">
        <v>148</v>
      </c>
      <c r="O32" s="425" t="s">
        <v>150</v>
      </c>
      <c r="P32" s="425" t="s">
        <v>150</v>
      </c>
      <c r="Q32" s="425" t="s">
        <v>148</v>
      </c>
      <c r="R32" s="425" t="s">
        <v>150</v>
      </c>
      <c r="S32" s="425" t="s">
        <v>150</v>
      </c>
      <c r="T32" s="425" t="s">
        <v>148</v>
      </c>
      <c r="U32" s="425" t="s">
        <v>148</v>
      </c>
      <c r="V32" s="425" t="s">
        <v>150</v>
      </c>
      <c r="W32" s="425" t="s">
        <v>148</v>
      </c>
      <c r="X32" s="331">
        <f>SUM(X25:X31)</f>
        <v>78</v>
      </c>
      <c r="Y32" s="397"/>
      <c r="Z32" s="279"/>
      <c r="AA32" s="279"/>
      <c r="AB32" s="262"/>
      <c r="AC32" s="263"/>
      <c r="AD32" s="263"/>
      <c r="AE32" s="263"/>
      <c r="AF32" s="262"/>
      <c r="AG32" s="263"/>
      <c r="AI32" s="263"/>
      <c r="AJ32" s="263"/>
      <c r="AK32" s="263"/>
      <c r="AM32" s="263"/>
      <c r="AN32" s="263"/>
      <c r="AO32" s="263"/>
      <c r="AP32" s="263"/>
      <c r="AQ32" s="263"/>
      <c r="AR32" s="263"/>
      <c r="AS32" s="263"/>
      <c r="AT32" s="263"/>
      <c r="AU32" s="263"/>
      <c r="AV32" s="263"/>
    </row>
    <row r="33" spans="1:53">
      <c r="B33" s="704"/>
      <c r="C33" s="326" t="s">
        <v>151</v>
      </c>
      <c r="D33" s="425">
        <f t="shared" ref="D33:K33" si="109">SUM(D25:D31)</f>
        <v>2</v>
      </c>
      <c r="E33" s="425">
        <f t="shared" si="109"/>
        <v>2</v>
      </c>
      <c r="F33" s="425">
        <f t="shared" si="109"/>
        <v>4</v>
      </c>
      <c r="G33" s="425">
        <f t="shared" si="109"/>
        <v>5</v>
      </c>
      <c r="H33" s="425">
        <f t="shared" si="109"/>
        <v>6</v>
      </c>
      <c r="I33" s="425">
        <f t="shared" si="109"/>
        <v>4</v>
      </c>
      <c r="J33" s="425">
        <f t="shared" si="109"/>
        <v>4</v>
      </c>
      <c r="K33" s="425">
        <f t="shared" si="109"/>
        <v>5</v>
      </c>
      <c r="L33" s="425">
        <f t="shared" ref="L33:M33" si="110">SUM(L25:L31)</f>
        <v>6</v>
      </c>
      <c r="M33" s="425">
        <f t="shared" si="110"/>
        <v>5</v>
      </c>
      <c r="N33" s="425">
        <f t="shared" ref="N33:O33" si="111">SUM(N25:N31)</f>
        <v>5</v>
      </c>
      <c r="O33" s="425">
        <f t="shared" si="111"/>
        <v>4</v>
      </c>
      <c r="P33" s="425">
        <f t="shared" ref="P33:Q33" si="112">SUM(P25:P31)</f>
        <v>4</v>
      </c>
      <c r="Q33" s="425">
        <f t="shared" si="112"/>
        <v>2</v>
      </c>
      <c r="R33" s="425">
        <f t="shared" ref="R33:S33" si="113">SUM(R25:R31)</f>
        <v>3</v>
      </c>
      <c r="S33" s="425">
        <f t="shared" si="113"/>
        <v>4</v>
      </c>
      <c r="T33" s="425">
        <f t="shared" ref="T33:U33" si="114">SUM(T25:T31)</f>
        <v>4</v>
      </c>
      <c r="U33" s="425">
        <f t="shared" si="114"/>
        <v>3</v>
      </c>
      <c r="V33" s="425">
        <f t="shared" ref="V33:W33" si="115">SUM(V25:V31)</f>
        <v>5</v>
      </c>
      <c r="W33" s="425">
        <f t="shared" si="115"/>
        <v>1</v>
      </c>
      <c r="Y33" s="397"/>
      <c r="Z33" s="279"/>
      <c r="AA33" s="279"/>
      <c r="AB33" s="262"/>
      <c r="AC33" s="263"/>
      <c r="AD33" s="263"/>
      <c r="AE33" s="263"/>
      <c r="AF33" s="262"/>
      <c r="AG33" s="263"/>
      <c r="AI33" s="263"/>
      <c r="AJ33" s="263"/>
      <c r="AK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</row>
    <row r="34" spans="1:53">
      <c r="B34" s="704"/>
      <c r="C34" s="326" t="s">
        <v>104</v>
      </c>
      <c r="D34" s="327" t="str">
        <f>IF(D33&gt;4,"W",IF(D33=4,"D", IF(D33&lt;4,"L")))</f>
        <v>L</v>
      </c>
      <c r="E34" s="327" t="str">
        <f t="shared" ref="E34:G34" si="116">IF(E33&gt;4,"W",IF(E33=4,"D", IF(E33&lt;4,"L")))</f>
        <v>L</v>
      </c>
      <c r="F34" s="327" t="str">
        <f t="shared" si="116"/>
        <v>D</v>
      </c>
      <c r="G34" s="327" t="str">
        <f t="shared" si="116"/>
        <v>W</v>
      </c>
      <c r="H34" s="327" t="str">
        <f t="shared" ref="H34:I34" si="117">IF(H33&gt;4,"W",IF(H33=4,"D", IF(H33&lt;4,"L")))</f>
        <v>W</v>
      </c>
      <c r="I34" s="327" t="str">
        <f t="shared" si="117"/>
        <v>D</v>
      </c>
      <c r="J34" s="327" t="str">
        <f t="shared" ref="J34:K34" si="118">IF(J33&gt;4,"W",IF(J33=4,"D", IF(J33&lt;4,"L")))</f>
        <v>D</v>
      </c>
      <c r="K34" s="327" t="str">
        <f t="shared" si="118"/>
        <v>W</v>
      </c>
      <c r="L34" s="327" t="str">
        <f t="shared" ref="L34:M34" si="119">IF(L33&gt;4,"W",IF(L33=4,"D", IF(L33&lt;4,"L")))</f>
        <v>W</v>
      </c>
      <c r="M34" s="327" t="str">
        <f t="shared" si="119"/>
        <v>W</v>
      </c>
      <c r="N34" s="327" t="str">
        <f t="shared" ref="N34:O34" si="120">IF(N33&gt;4,"W",IF(N33=4,"D", IF(N33&lt;4,"L")))</f>
        <v>W</v>
      </c>
      <c r="O34" s="327" t="str">
        <f t="shared" si="120"/>
        <v>D</v>
      </c>
      <c r="P34" s="327" t="str">
        <f t="shared" ref="P34:Q34" si="121">IF(P33&gt;4,"W",IF(P33=4,"D", IF(P33&lt;4,"L")))</f>
        <v>D</v>
      </c>
      <c r="Q34" s="327" t="str">
        <f t="shared" si="121"/>
        <v>L</v>
      </c>
      <c r="R34" s="327" t="str">
        <f t="shared" ref="R34:S34" si="122">IF(R33&gt;4,"W",IF(R33=4,"D", IF(R33&lt;4,"L")))</f>
        <v>L</v>
      </c>
      <c r="S34" s="327" t="str">
        <f t="shared" si="122"/>
        <v>D</v>
      </c>
      <c r="T34" s="327" t="str">
        <f t="shared" ref="T34:U34" si="123">IF(T33&gt;4,"W",IF(T33=4,"D", IF(T33&lt;4,"L")))</f>
        <v>D</v>
      </c>
      <c r="U34" s="327" t="str">
        <f t="shared" si="123"/>
        <v>L</v>
      </c>
      <c r="V34" s="327" t="str">
        <f t="shared" ref="V34:W34" si="124">IF(V33&gt;4,"W",IF(V33=4,"D", IF(V33&lt;4,"L")))</f>
        <v>W</v>
      </c>
      <c r="W34" s="327" t="str">
        <f t="shared" si="124"/>
        <v>L</v>
      </c>
      <c r="X34" s="265"/>
      <c r="Y34" s="397"/>
      <c r="AB34" s="263"/>
      <c r="AC34" s="263"/>
      <c r="AD34" s="263"/>
      <c r="AE34" s="263"/>
      <c r="AF34" s="263"/>
      <c r="AG34" s="263"/>
      <c r="AI34" s="263"/>
      <c r="AJ34" s="263"/>
      <c r="AK34" s="263"/>
      <c r="AM34" s="263"/>
      <c r="AN34" s="263"/>
      <c r="AO34" s="263"/>
      <c r="AP34" s="263"/>
      <c r="AQ34" s="263"/>
      <c r="AR34" s="263"/>
      <c r="AS34" s="263"/>
      <c r="AT34" s="263"/>
      <c r="AU34" s="263"/>
      <c r="AV34" s="263"/>
    </row>
    <row r="35" spans="1:53">
      <c r="B35" s="705"/>
      <c r="C35" s="326" t="s">
        <v>105</v>
      </c>
      <c r="D35" s="327">
        <v>3</v>
      </c>
      <c r="E35" s="327">
        <v>6</v>
      </c>
      <c r="F35" s="327">
        <v>5</v>
      </c>
      <c r="G35" s="327">
        <v>5</v>
      </c>
      <c r="H35" s="327">
        <v>4</v>
      </c>
      <c r="I35" s="327">
        <v>4</v>
      </c>
      <c r="J35" s="327">
        <v>5</v>
      </c>
      <c r="K35" s="327">
        <v>3</v>
      </c>
      <c r="L35" s="327">
        <v>3</v>
      </c>
      <c r="M35" s="327">
        <v>3</v>
      </c>
      <c r="N35" s="327">
        <v>2</v>
      </c>
      <c r="O35" s="327">
        <v>2</v>
      </c>
      <c r="P35" s="327">
        <v>2</v>
      </c>
      <c r="Q35" s="327">
        <v>2</v>
      </c>
      <c r="R35" s="327">
        <v>2</v>
      </c>
      <c r="S35" s="327">
        <v>2</v>
      </c>
      <c r="T35" s="327">
        <v>2</v>
      </c>
      <c r="U35" s="327">
        <v>4</v>
      </c>
      <c r="V35" s="327">
        <v>3</v>
      </c>
      <c r="W35" s="327">
        <v>4</v>
      </c>
      <c r="X35" s="265"/>
      <c r="AB35" s="263"/>
      <c r="AC35" s="263"/>
      <c r="AD35" s="263"/>
      <c r="AE35" s="263"/>
      <c r="AF35" s="263"/>
      <c r="AG35" s="263"/>
      <c r="AI35" s="263"/>
      <c r="AJ35" s="263"/>
      <c r="AK35" s="263"/>
      <c r="AM35" s="263"/>
      <c r="AN35" s="263"/>
      <c r="AO35" s="263"/>
      <c r="AP35" s="263"/>
      <c r="AQ35" s="263"/>
      <c r="AR35" s="263"/>
      <c r="AS35" s="263"/>
      <c r="AT35" s="263"/>
      <c r="AU35" s="263"/>
      <c r="AV35" s="263"/>
    </row>
    <row r="37" spans="1:53" ht="12.75" customHeight="1">
      <c r="A37" s="264"/>
      <c r="B37" s="696" t="s">
        <v>69</v>
      </c>
      <c r="C37" s="324" t="s">
        <v>175</v>
      </c>
      <c r="D37" s="328">
        <v>1</v>
      </c>
      <c r="E37" s="328">
        <v>0</v>
      </c>
      <c r="F37" s="328">
        <v>1</v>
      </c>
      <c r="G37" s="328">
        <v>1</v>
      </c>
      <c r="H37" s="328">
        <v>2</v>
      </c>
      <c r="I37" s="328">
        <v>1</v>
      </c>
      <c r="J37" s="328">
        <v>1</v>
      </c>
      <c r="K37" s="328">
        <v>2</v>
      </c>
      <c r="L37" s="328">
        <v>1</v>
      </c>
      <c r="M37" s="328"/>
      <c r="N37" s="328">
        <v>0</v>
      </c>
      <c r="O37" s="328">
        <v>0</v>
      </c>
      <c r="P37" s="328"/>
      <c r="Q37" s="328"/>
      <c r="R37" s="328">
        <v>1</v>
      </c>
      <c r="S37" s="328">
        <v>1</v>
      </c>
      <c r="T37" s="328"/>
      <c r="U37" s="328">
        <v>2</v>
      </c>
      <c r="V37" s="328">
        <v>2</v>
      </c>
      <c r="W37" s="328">
        <v>0</v>
      </c>
      <c r="X37" s="329">
        <f>SUM(D37:W37)</f>
        <v>16</v>
      </c>
      <c r="Y37" s="330">
        <f>COUNTA(D37:W37)</f>
        <v>16</v>
      </c>
      <c r="Z37" s="332">
        <f>(X37/(Y37*2))</f>
        <v>0.5</v>
      </c>
      <c r="AA37" s="332">
        <f>Y37/'CHEMMYS 2ND'!$D$5</f>
        <v>0.8</v>
      </c>
      <c r="AB37" s="262"/>
      <c r="AC37" s="333">
        <f>COUNTIF(D37:W37,2)</f>
        <v>4</v>
      </c>
      <c r="AD37" s="333">
        <f>COUNTIF(D37:W37,1)</f>
        <v>8</v>
      </c>
      <c r="AE37" s="333">
        <f>COUNTIF(D37:W37,0)</f>
        <v>4</v>
      </c>
      <c r="AF37" s="264"/>
      <c r="AG37" s="333">
        <v>0</v>
      </c>
      <c r="AI37" s="371">
        <v>38</v>
      </c>
      <c r="AJ37" s="371" t="s">
        <v>203</v>
      </c>
      <c r="AK37" s="354">
        <v>19</v>
      </c>
      <c r="AM37" s="371"/>
      <c r="AN37" s="371"/>
      <c r="AO37" s="371"/>
      <c r="AP37" s="371"/>
      <c r="AQ37" s="371"/>
      <c r="AR37" s="371"/>
      <c r="AS37" s="371"/>
      <c r="AT37" s="371"/>
      <c r="AU37" s="371"/>
      <c r="AV37" s="371"/>
      <c r="AW37" s="371"/>
      <c r="AX37" s="354">
        <v>18</v>
      </c>
      <c r="AY37" s="354">
        <v>19</v>
      </c>
      <c r="AZ37" s="488">
        <v>15</v>
      </c>
      <c r="BA37" s="354">
        <v>15</v>
      </c>
    </row>
    <row r="38" spans="1:53">
      <c r="A38" s="267"/>
      <c r="B38" s="697"/>
      <c r="C38" s="325" t="s">
        <v>72</v>
      </c>
      <c r="D38" s="328">
        <v>1</v>
      </c>
      <c r="E38" s="328">
        <v>0</v>
      </c>
      <c r="F38" s="328">
        <v>0</v>
      </c>
      <c r="G38" s="328"/>
      <c r="H38" s="328"/>
      <c r="I38" s="328">
        <v>0</v>
      </c>
      <c r="J38" s="328">
        <v>2</v>
      </c>
      <c r="K38" s="328">
        <v>0</v>
      </c>
      <c r="L38" s="328">
        <v>2</v>
      </c>
      <c r="M38" s="328">
        <v>1</v>
      </c>
      <c r="N38" s="328">
        <v>0</v>
      </c>
      <c r="O38" s="328">
        <v>0</v>
      </c>
      <c r="P38" s="328">
        <v>0</v>
      </c>
      <c r="Q38" s="328">
        <v>1</v>
      </c>
      <c r="R38" s="328">
        <v>2</v>
      </c>
      <c r="S38" s="328">
        <v>0</v>
      </c>
      <c r="T38" s="328">
        <v>2</v>
      </c>
      <c r="U38" s="328"/>
      <c r="V38" s="328"/>
      <c r="W38" s="328"/>
      <c r="X38" s="329">
        <f>SUM(D38:W38)</f>
        <v>11</v>
      </c>
      <c r="Y38" s="330">
        <f>COUNTA(D38:W38)</f>
        <v>15</v>
      </c>
      <c r="Z38" s="332">
        <f>(X38/(Y38*2))</f>
        <v>0.36666666666666664</v>
      </c>
      <c r="AA38" s="332">
        <f>Y38/'CHEMMYS 2ND'!$D$5</f>
        <v>0.75</v>
      </c>
      <c r="AB38" s="262"/>
      <c r="AC38" s="333">
        <f>COUNTIF(D38:W38,2)</f>
        <v>4</v>
      </c>
      <c r="AD38" s="333">
        <f>COUNTIF(D38:W38,1)</f>
        <v>3</v>
      </c>
      <c r="AE38" s="333">
        <f>COUNTIF(D38:W38,0)</f>
        <v>8</v>
      </c>
      <c r="AF38" s="264"/>
      <c r="AG38" s="333">
        <f>COUNT(T38:W38)</f>
        <v>1</v>
      </c>
      <c r="AI38" s="371">
        <v>27</v>
      </c>
      <c r="AJ38" s="371" t="s">
        <v>138</v>
      </c>
      <c r="AK38" s="354">
        <v>24</v>
      </c>
      <c r="AM38" s="371"/>
      <c r="AN38" s="371"/>
      <c r="AO38" s="371"/>
      <c r="AP38" s="371"/>
      <c r="AQ38" s="371"/>
      <c r="AR38" s="371"/>
      <c r="AS38" s="355">
        <v>22</v>
      </c>
      <c r="AT38" s="356">
        <v>18</v>
      </c>
      <c r="AU38" s="355">
        <v>22</v>
      </c>
      <c r="AV38" s="354">
        <v>23</v>
      </c>
      <c r="AW38" s="355">
        <v>18</v>
      </c>
      <c r="AX38" s="354">
        <v>21</v>
      </c>
      <c r="AY38" s="354">
        <v>24</v>
      </c>
      <c r="AZ38" s="488">
        <v>16</v>
      </c>
      <c r="BA38" s="354">
        <v>16</v>
      </c>
    </row>
    <row r="39" spans="1:53">
      <c r="A39" s="267"/>
      <c r="B39" s="697"/>
      <c r="C39" s="325" t="s">
        <v>27</v>
      </c>
      <c r="D39" s="328">
        <v>2</v>
      </c>
      <c r="E39" s="328">
        <v>0</v>
      </c>
      <c r="F39" s="328">
        <v>2</v>
      </c>
      <c r="G39" s="328">
        <v>2</v>
      </c>
      <c r="H39" s="328">
        <v>2</v>
      </c>
      <c r="I39" s="328">
        <v>2</v>
      </c>
      <c r="J39" s="328">
        <v>1</v>
      </c>
      <c r="K39" s="328">
        <v>2</v>
      </c>
      <c r="L39" s="328">
        <v>0</v>
      </c>
      <c r="M39" s="328">
        <v>2</v>
      </c>
      <c r="N39" s="328">
        <v>1</v>
      </c>
      <c r="O39" s="328"/>
      <c r="P39" s="328">
        <v>1</v>
      </c>
      <c r="Q39" s="328">
        <v>2</v>
      </c>
      <c r="R39" s="328">
        <v>0</v>
      </c>
      <c r="S39" s="328">
        <v>2</v>
      </c>
      <c r="T39" s="328"/>
      <c r="U39" s="328">
        <v>2</v>
      </c>
      <c r="V39" s="328">
        <v>1</v>
      </c>
      <c r="W39" s="328">
        <v>1</v>
      </c>
      <c r="X39" s="329">
        <f>SUM(D39:W39)</f>
        <v>25</v>
      </c>
      <c r="Y39" s="330">
        <f>COUNTA(D39:W39)</f>
        <v>18</v>
      </c>
      <c r="Z39" s="332">
        <f>(X39/(Y39*2))</f>
        <v>0.69444444444444442</v>
      </c>
      <c r="AA39" s="332">
        <f>Y39/'CHEMMYS 2ND'!$D$5</f>
        <v>0.9</v>
      </c>
      <c r="AB39" s="262"/>
      <c r="AC39" s="333">
        <f>COUNTIF(D39:W39,2)</f>
        <v>10</v>
      </c>
      <c r="AD39" s="333">
        <f>COUNTIF(D39:W39,1)</f>
        <v>5</v>
      </c>
      <c r="AE39" s="333">
        <f>COUNTIF(D39:W39,0)</f>
        <v>3</v>
      </c>
      <c r="AF39" s="264"/>
      <c r="AG39" s="333">
        <f>COUNT(S39:W39)</f>
        <v>4</v>
      </c>
      <c r="AI39" s="371">
        <v>40</v>
      </c>
      <c r="AJ39" s="371" t="s">
        <v>126</v>
      </c>
      <c r="AK39" s="355">
        <v>28</v>
      </c>
      <c r="AM39" s="355">
        <v>17</v>
      </c>
      <c r="AN39" s="356">
        <v>14</v>
      </c>
      <c r="AO39" s="355">
        <v>22</v>
      </c>
      <c r="AP39" s="355">
        <v>18</v>
      </c>
      <c r="AQ39" s="355">
        <v>25</v>
      </c>
      <c r="AR39" s="356">
        <v>19</v>
      </c>
      <c r="AS39" s="356">
        <v>13</v>
      </c>
      <c r="AT39" s="356">
        <v>17</v>
      </c>
      <c r="AU39" s="356">
        <v>17</v>
      </c>
      <c r="AV39" s="355">
        <v>28</v>
      </c>
      <c r="AW39" s="356">
        <v>8</v>
      </c>
      <c r="AX39" s="355">
        <v>28</v>
      </c>
      <c r="AY39" s="356">
        <v>22</v>
      </c>
      <c r="AZ39" s="356">
        <v>13</v>
      </c>
      <c r="BA39" s="357">
        <v>7</v>
      </c>
    </row>
    <row r="40" spans="1:53">
      <c r="A40" s="267"/>
      <c r="B40" s="697"/>
      <c r="C40" s="325" t="s">
        <v>360</v>
      </c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>
        <v>1</v>
      </c>
      <c r="U40" s="328"/>
      <c r="V40" s="328"/>
      <c r="W40" s="328"/>
      <c r="X40" s="329">
        <f>SUM(D40:W40)</f>
        <v>1</v>
      </c>
      <c r="Y40" s="330">
        <f>COUNTA(D40:W40)</f>
        <v>1</v>
      </c>
      <c r="Z40" s="332">
        <f>(X40/(Y40*2))</f>
        <v>0.5</v>
      </c>
      <c r="AA40" s="332">
        <f>Y40/'CHEMMYS 2ND'!$D$5</f>
        <v>0.05</v>
      </c>
      <c r="AB40" s="262"/>
      <c r="AC40" s="333">
        <f>COUNTIF(D40:W40,2)</f>
        <v>0</v>
      </c>
      <c r="AD40" s="333">
        <f>COUNTIF(D40:W40,1)</f>
        <v>1</v>
      </c>
      <c r="AE40" s="333">
        <f>COUNTIF(D40:W40,0)</f>
        <v>0</v>
      </c>
      <c r="AF40" s="264"/>
      <c r="AG40" s="333">
        <f>Y40+4</f>
        <v>5</v>
      </c>
      <c r="AI40" s="624">
        <v>41</v>
      </c>
      <c r="AJ40" s="624" t="s">
        <v>191</v>
      </c>
      <c r="AK40" s="625">
        <v>25</v>
      </c>
      <c r="AL40" s="486"/>
      <c r="AM40" s="624"/>
      <c r="AN40" s="624"/>
      <c r="AO40" s="624"/>
      <c r="AP40" s="624"/>
      <c r="AQ40" s="624"/>
      <c r="AR40" s="624"/>
      <c r="AS40" s="624"/>
      <c r="AT40" s="624"/>
      <c r="AU40" s="624"/>
      <c r="AV40" s="624"/>
      <c r="AW40" s="625">
        <v>24</v>
      </c>
      <c r="AX40" s="626">
        <v>15</v>
      </c>
      <c r="AY40" s="627">
        <v>19</v>
      </c>
      <c r="AZ40" s="626">
        <v>25</v>
      </c>
      <c r="BA40" s="355">
        <v>17</v>
      </c>
    </row>
    <row r="41" spans="1:53">
      <c r="B41" s="697"/>
      <c r="C41" s="325" t="s">
        <v>217</v>
      </c>
      <c r="D41" s="328">
        <v>2</v>
      </c>
      <c r="E41" s="328">
        <v>1</v>
      </c>
      <c r="F41" s="328">
        <v>2</v>
      </c>
      <c r="G41" s="328">
        <v>2</v>
      </c>
      <c r="H41" s="328">
        <v>1</v>
      </c>
      <c r="I41" s="328">
        <v>1</v>
      </c>
      <c r="J41" s="328">
        <v>1</v>
      </c>
      <c r="K41" s="328">
        <v>0</v>
      </c>
      <c r="L41" s="328">
        <v>1</v>
      </c>
      <c r="M41" s="328">
        <v>1</v>
      </c>
      <c r="N41" s="328">
        <v>2</v>
      </c>
      <c r="O41" s="328">
        <v>2</v>
      </c>
      <c r="P41" s="328">
        <v>1</v>
      </c>
      <c r="Q41" s="328">
        <v>1</v>
      </c>
      <c r="R41" s="328">
        <v>2</v>
      </c>
      <c r="S41" s="328">
        <v>1</v>
      </c>
      <c r="T41" s="328">
        <v>2</v>
      </c>
      <c r="U41" s="328">
        <v>0</v>
      </c>
      <c r="V41" s="328">
        <v>0</v>
      </c>
      <c r="W41" s="328">
        <v>1</v>
      </c>
      <c r="X41" s="329">
        <f>SUM(D41:W41)</f>
        <v>24</v>
      </c>
      <c r="Y41" s="330">
        <f>COUNTA(D41:W41)</f>
        <v>20</v>
      </c>
      <c r="Z41" s="332">
        <f>(X41/(Y41*2))</f>
        <v>0.6</v>
      </c>
      <c r="AA41" s="332">
        <f>Y41/'CHEMMYS 2ND'!$D$5</f>
        <v>1</v>
      </c>
      <c r="AB41" s="262"/>
      <c r="AC41" s="333">
        <f>COUNTIF(D41:W41,2)</f>
        <v>7</v>
      </c>
      <c r="AD41" s="333">
        <f>COUNTIF(D41:W41,1)</f>
        <v>10</v>
      </c>
      <c r="AE41" s="333">
        <f>COUNTIF(D41:W41,0)</f>
        <v>3</v>
      </c>
      <c r="AF41" s="264"/>
      <c r="AG41" s="333">
        <f>COUNT(W41:W41)</f>
        <v>1</v>
      </c>
      <c r="AI41" s="371"/>
      <c r="AJ41" s="371"/>
      <c r="AK41" s="354">
        <v>18</v>
      </c>
      <c r="AM41" s="371"/>
      <c r="AN41" s="371"/>
      <c r="AO41" s="371"/>
      <c r="AP41" s="371"/>
      <c r="AQ41" s="371"/>
      <c r="AR41" s="371"/>
      <c r="AS41" s="371"/>
      <c r="AT41" s="371"/>
      <c r="AU41" s="371"/>
      <c r="AV41" s="371"/>
      <c r="AW41" s="371"/>
      <c r="AX41" s="371"/>
      <c r="AY41" s="371"/>
      <c r="AZ41" s="371"/>
      <c r="BA41" s="354">
        <v>18</v>
      </c>
    </row>
    <row r="42" spans="1:53">
      <c r="B42" s="697"/>
      <c r="C42" s="325" t="s">
        <v>274</v>
      </c>
      <c r="D42" s="328"/>
      <c r="E42" s="328"/>
      <c r="F42" s="328"/>
      <c r="G42" s="328">
        <v>0</v>
      </c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9">
        <f t="shared" ref="X42" si="125">SUM(D42:W42)</f>
        <v>0</v>
      </c>
      <c r="Y42" s="330">
        <f t="shared" ref="Y42" si="126">COUNTA(D42:W42)</f>
        <v>1</v>
      </c>
      <c r="Z42" s="332">
        <f t="shared" ref="Z42" si="127">(X42/(Y42*2))</f>
        <v>0</v>
      </c>
      <c r="AA42" s="332">
        <f>Y42/'CHEMMYS 2ND'!$D$5</f>
        <v>0.05</v>
      </c>
      <c r="AB42" s="262"/>
      <c r="AC42" s="333">
        <f t="shared" ref="AC42" si="128">COUNTIF(D42:W42,2)</f>
        <v>0</v>
      </c>
      <c r="AD42" s="333">
        <f t="shared" ref="AD42" si="129">COUNTIF(D42:W42,1)</f>
        <v>0</v>
      </c>
      <c r="AE42" s="333">
        <f t="shared" ref="AE42" si="130">COUNTIF(D42:W42,0)</f>
        <v>1</v>
      </c>
      <c r="AF42" s="264"/>
      <c r="AG42" s="333"/>
      <c r="AI42" s="485"/>
      <c r="AJ42" s="485"/>
      <c r="AK42" s="485"/>
      <c r="AL42" s="486"/>
      <c r="AM42" s="485"/>
      <c r="AN42" s="485"/>
      <c r="AO42" s="485"/>
      <c r="AP42" s="485"/>
      <c r="AQ42" s="485"/>
      <c r="AR42" s="485"/>
      <c r="AS42" s="485"/>
      <c r="AT42" s="485"/>
      <c r="AU42" s="485"/>
      <c r="AV42" s="485"/>
      <c r="AW42" s="485"/>
      <c r="AX42" s="485"/>
      <c r="AY42" s="485"/>
      <c r="AZ42" s="485"/>
      <c r="BA42" s="485"/>
    </row>
    <row r="43" spans="1:53">
      <c r="B43" s="697"/>
      <c r="C43" s="325" t="s">
        <v>67</v>
      </c>
      <c r="D43" s="328"/>
      <c r="E43" s="328"/>
      <c r="F43" s="328"/>
      <c r="G43" s="328"/>
      <c r="H43" s="328">
        <v>0</v>
      </c>
      <c r="I43" s="328"/>
      <c r="J43" s="328"/>
      <c r="K43" s="328"/>
      <c r="L43" s="328"/>
      <c r="M43" s="328">
        <v>0</v>
      </c>
      <c r="N43" s="328"/>
      <c r="O43" s="328">
        <v>0</v>
      </c>
      <c r="P43" s="328">
        <v>0</v>
      </c>
      <c r="Q43" s="328">
        <v>0</v>
      </c>
      <c r="R43" s="328"/>
      <c r="S43" s="328"/>
      <c r="T43" s="328">
        <v>0</v>
      </c>
      <c r="U43" s="328">
        <v>0</v>
      </c>
      <c r="V43" s="328">
        <v>2</v>
      </c>
      <c r="W43" s="328">
        <v>0</v>
      </c>
      <c r="X43" s="329">
        <f t="shared" ref="X43" si="131">SUM(D43:W43)</f>
        <v>2</v>
      </c>
      <c r="Y43" s="330">
        <f t="shared" ref="Y43" si="132">COUNTA(D43:W43)</f>
        <v>9</v>
      </c>
      <c r="Z43" s="332">
        <f t="shared" ref="Z43" si="133">(X43/(Y43*2))</f>
        <v>0.1111111111111111</v>
      </c>
      <c r="AA43" s="332">
        <f>Y43/'CHEMMYS 2ND'!$D$5</f>
        <v>0.45</v>
      </c>
      <c r="AB43" s="262"/>
      <c r="AC43" s="333">
        <f t="shared" ref="AC43" si="134">COUNTIF(D43:W43,2)</f>
        <v>1</v>
      </c>
      <c r="AD43" s="333">
        <f t="shared" ref="AD43" si="135">COUNTIF(D43:W43,1)</f>
        <v>0</v>
      </c>
      <c r="AE43" s="333">
        <f t="shared" ref="AE43" si="136">COUNTIF(D43:W43,0)</f>
        <v>8</v>
      </c>
      <c r="AF43" s="264"/>
      <c r="AG43" s="333">
        <v>0</v>
      </c>
      <c r="AI43" s="371"/>
      <c r="AJ43" s="371"/>
      <c r="AK43" s="354">
        <v>16</v>
      </c>
      <c r="AM43" s="371"/>
      <c r="AN43" s="371"/>
      <c r="AO43" s="371"/>
      <c r="AP43" s="356">
        <v>2</v>
      </c>
      <c r="AQ43" s="354">
        <v>4</v>
      </c>
      <c r="AR43" s="354">
        <v>14</v>
      </c>
      <c r="AS43" s="355">
        <v>2</v>
      </c>
      <c r="AT43" s="356">
        <v>4</v>
      </c>
      <c r="AU43" s="355">
        <v>10</v>
      </c>
      <c r="AV43" s="354">
        <v>5</v>
      </c>
      <c r="AW43" s="355">
        <v>11</v>
      </c>
      <c r="AX43" s="354">
        <v>16</v>
      </c>
      <c r="AY43" s="354">
        <v>13</v>
      </c>
      <c r="AZ43" s="488">
        <v>4</v>
      </c>
      <c r="BA43" s="354">
        <v>1</v>
      </c>
    </row>
    <row r="44" spans="1:53">
      <c r="B44" s="697"/>
      <c r="C44" s="326" t="s">
        <v>149</v>
      </c>
      <c r="D44" s="425" t="s">
        <v>150</v>
      </c>
      <c r="E44" s="425" t="s">
        <v>148</v>
      </c>
      <c r="F44" s="425" t="s">
        <v>148</v>
      </c>
      <c r="G44" s="425" t="s">
        <v>150</v>
      </c>
      <c r="H44" s="425" t="s">
        <v>150</v>
      </c>
      <c r="I44" s="425" t="s">
        <v>148</v>
      </c>
      <c r="J44" s="425" t="s">
        <v>150</v>
      </c>
      <c r="K44" s="425" t="s">
        <v>150</v>
      </c>
      <c r="L44" s="425" t="s">
        <v>148</v>
      </c>
      <c r="M44" s="425" t="s">
        <v>148</v>
      </c>
      <c r="N44" s="425" t="s">
        <v>150</v>
      </c>
      <c r="O44" s="425" t="s">
        <v>148</v>
      </c>
      <c r="P44" s="425" t="s">
        <v>148</v>
      </c>
      <c r="Q44" s="425" t="s">
        <v>150</v>
      </c>
      <c r="R44" s="425" t="s">
        <v>150</v>
      </c>
      <c r="S44" s="425" t="s">
        <v>148</v>
      </c>
      <c r="T44" s="425" t="s">
        <v>150</v>
      </c>
      <c r="U44" s="425" t="s">
        <v>150</v>
      </c>
      <c r="V44" s="425" t="s">
        <v>148</v>
      </c>
      <c r="W44" s="425" t="s">
        <v>148</v>
      </c>
      <c r="X44" s="331">
        <f>SUM(X37:X43)</f>
        <v>79</v>
      </c>
      <c r="Y44" s="397"/>
      <c r="Z44" s="279"/>
      <c r="AA44" s="279"/>
      <c r="AB44" s="262"/>
      <c r="AC44" s="263"/>
      <c r="AD44" s="263"/>
      <c r="AE44" s="263"/>
      <c r="AF44" s="262"/>
      <c r="AG44" s="263"/>
      <c r="AI44" s="263"/>
      <c r="AJ44" s="263"/>
      <c r="AK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</row>
    <row r="45" spans="1:53">
      <c r="B45" s="697"/>
      <c r="C45" s="326" t="s">
        <v>151</v>
      </c>
      <c r="D45" s="425">
        <f t="shared" ref="D45:F45" si="137">SUM(D37:D43)</f>
        <v>6</v>
      </c>
      <c r="E45" s="425">
        <f t="shared" si="137"/>
        <v>1</v>
      </c>
      <c r="F45" s="425">
        <f t="shared" si="137"/>
        <v>5</v>
      </c>
      <c r="G45" s="425">
        <f t="shared" ref="G45:H45" si="138">SUM(G37:G43)</f>
        <v>5</v>
      </c>
      <c r="H45" s="425">
        <f t="shared" si="138"/>
        <v>5</v>
      </c>
      <c r="I45" s="425">
        <f t="shared" ref="I45:J45" si="139">SUM(I37:I43)</f>
        <v>4</v>
      </c>
      <c r="J45" s="425">
        <f t="shared" si="139"/>
        <v>5</v>
      </c>
      <c r="K45" s="425">
        <f t="shared" ref="K45:L45" si="140">SUM(K37:K43)</f>
        <v>4</v>
      </c>
      <c r="L45" s="425">
        <f t="shared" si="140"/>
        <v>4</v>
      </c>
      <c r="M45" s="425">
        <f t="shared" ref="M45:N45" si="141">SUM(M37:M43)</f>
        <v>4</v>
      </c>
      <c r="N45" s="425">
        <f t="shared" si="141"/>
        <v>3</v>
      </c>
      <c r="O45" s="425">
        <f t="shared" ref="O45:P45" si="142">SUM(O37:O43)</f>
        <v>2</v>
      </c>
      <c r="P45" s="425">
        <f t="shared" si="142"/>
        <v>2</v>
      </c>
      <c r="Q45" s="425">
        <f t="shared" ref="Q45:R45" si="143">SUM(Q37:Q43)</f>
        <v>4</v>
      </c>
      <c r="R45" s="425">
        <f t="shared" si="143"/>
        <v>5</v>
      </c>
      <c r="S45" s="425">
        <f t="shared" ref="S45:T45" si="144">SUM(S37:S43)</f>
        <v>4</v>
      </c>
      <c r="T45" s="425">
        <f t="shared" si="144"/>
        <v>5</v>
      </c>
      <c r="U45" s="425">
        <f t="shared" ref="U45:V45" si="145">SUM(U37:U43)</f>
        <v>4</v>
      </c>
      <c r="V45" s="425">
        <f t="shared" si="145"/>
        <v>5</v>
      </c>
      <c r="W45" s="425">
        <f t="shared" ref="W45" si="146">SUM(W37:W43)</f>
        <v>2</v>
      </c>
      <c r="Y45" s="397"/>
      <c r="Z45" s="279"/>
      <c r="AA45" s="279"/>
      <c r="AB45" s="262"/>
      <c r="AC45" s="263"/>
      <c r="AD45" s="263"/>
      <c r="AE45" s="263"/>
      <c r="AF45" s="262"/>
      <c r="AG45" s="263"/>
      <c r="AI45" s="263"/>
      <c r="AJ45" s="263"/>
      <c r="AK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</row>
    <row r="46" spans="1:53" ht="12.75" customHeight="1">
      <c r="B46" s="697"/>
      <c r="C46" s="326" t="s">
        <v>104</v>
      </c>
      <c r="D46" s="327" t="str">
        <f>IF(D45&gt;4,"W",IF(D45=4,"D", IF(D45&lt;4,"L")))</f>
        <v>W</v>
      </c>
      <c r="E46" s="327" t="str">
        <f t="shared" ref="E46:G46" si="147">IF(E45&gt;4,"W",IF(E45=4,"D", IF(E45&lt;4,"L")))</f>
        <v>L</v>
      </c>
      <c r="F46" s="327" t="str">
        <f t="shared" si="147"/>
        <v>W</v>
      </c>
      <c r="G46" s="327" t="str">
        <f t="shared" si="147"/>
        <v>W</v>
      </c>
      <c r="H46" s="327" t="str">
        <f t="shared" ref="H46:I46" si="148">IF(H45&gt;4,"W",IF(H45=4,"D", IF(H45&lt;4,"L")))</f>
        <v>W</v>
      </c>
      <c r="I46" s="327" t="str">
        <f t="shared" si="148"/>
        <v>D</v>
      </c>
      <c r="J46" s="327" t="str">
        <f t="shared" ref="J46:K46" si="149">IF(J45&gt;4,"W",IF(J45=4,"D", IF(J45&lt;4,"L")))</f>
        <v>W</v>
      </c>
      <c r="K46" s="327" t="str">
        <f t="shared" si="149"/>
        <v>D</v>
      </c>
      <c r="L46" s="327" t="str">
        <f t="shared" ref="L46:M46" si="150">IF(L45&gt;4,"W",IF(L45=4,"D", IF(L45&lt;4,"L")))</f>
        <v>D</v>
      </c>
      <c r="M46" s="327" t="str">
        <f t="shared" si="150"/>
        <v>D</v>
      </c>
      <c r="N46" s="327" t="str">
        <f t="shared" ref="N46:O46" si="151">IF(N45&gt;4,"W",IF(N45=4,"D", IF(N45&lt;4,"L")))</f>
        <v>L</v>
      </c>
      <c r="O46" s="327" t="str">
        <f t="shared" si="151"/>
        <v>L</v>
      </c>
      <c r="P46" s="327" t="str">
        <f t="shared" ref="P46:Q46" si="152">IF(P45&gt;4,"W",IF(P45=4,"D", IF(P45&lt;4,"L")))</f>
        <v>L</v>
      </c>
      <c r="Q46" s="327" t="str">
        <f t="shared" si="152"/>
        <v>D</v>
      </c>
      <c r="R46" s="327" t="str">
        <f t="shared" ref="R46:S46" si="153">IF(R45&gt;4,"W",IF(R45=4,"D", IF(R45&lt;4,"L")))</f>
        <v>W</v>
      </c>
      <c r="S46" s="327" t="str">
        <f t="shared" si="153"/>
        <v>D</v>
      </c>
      <c r="T46" s="327" t="str">
        <f t="shared" ref="T46:U46" si="154">IF(T45&gt;4,"W",IF(T45=4,"D", IF(T45&lt;4,"L")))</f>
        <v>W</v>
      </c>
      <c r="U46" s="327" t="str">
        <f t="shared" si="154"/>
        <v>D</v>
      </c>
      <c r="V46" s="327" t="str">
        <f t="shared" ref="V46:W46" si="155">IF(V45&gt;4,"W",IF(V45=4,"D", IF(V45&lt;4,"L")))</f>
        <v>W</v>
      </c>
      <c r="W46" s="327" t="str">
        <f t="shared" si="155"/>
        <v>L</v>
      </c>
      <c r="X46" s="265"/>
      <c r="Y46" s="397"/>
      <c r="AB46" s="263"/>
      <c r="AC46" s="263"/>
      <c r="AD46" s="263"/>
      <c r="AE46" s="263"/>
      <c r="AF46" s="263"/>
      <c r="AG46" s="263"/>
      <c r="AI46" s="261"/>
      <c r="AJ46" s="261"/>
      <c r="AK46" s="261"/>
      <c r="AM46" s="261"/>
      <c r="AN46" s="261"/>
      <c r="AO46" s="261"/>
      <c r="AP46" s="261"/>
    </row>
    <row r="47" spans="1:53">
      <c r="B47" s="698"/>
      <c r="C47" s="326" t="s">
        <v>105</v>
      </c>
      <c r="D47" s="327">
        <v>2</v>
      </c>
      <c r="E47" s="327">
        <v>3</v>
      </c>
      <c r="F47" s="327">
        <v>2</v>
      </c>
      <c r="G47" s="327">
        <v>1</v>
      </c>
      <c r="H47" s="327">
        <v>2</v>
      </c>
      <c r="I47" s="327">
        <v>2</v>
      </c>
      <c r="J47" s="327">
        <v>2</v>
      </c>
      <c r="K47" s="327">
        <v>2</v>
      </c>
      <c r="L47" s="327">
        <v>2</v>
      </c>
      <c r="M47" s="327">
        <v>2</v>
      </c>
      <c r="N47" s="327">
        <v>3</v>
      </c>
      <c r="O47" s="327">
        <v>3</v>
      </c>
      <c r="P47" s="327">
        <v>4</v>
      </c>
      <c r="Q47" s="327">
        <v>4</v>
      </c>
      <c r="R47" s="327">
        <v>4</v>
      </c>
      <c r="S47" s="327">
        <v>4</v>
      </c>
      <c r="T47" s="327">
        <v>3</v>
      </c>
      <c r="U47" s="327">
        <v>2</v>
      </c>
      <c r="V47" s="327">
        <v>2</v>
      </c>
      <c r="W47" s="327">
        <v>2</v>
      </c>
      <c r="X47" s="265"/>
      <c r="AB47" s="263"/>
      <c r="AC47" s="263"/>
      <c r="AD47" s="263"/>
      <c r="AE47" s="263"/>
      <c r="AF47" s="263"/>
      <c r="AG47" s="263"/>
      <c r="AI47" s="261"/>
      <c r="AJ47" s="261"/>
      <c r="AK47" s="261"/>
      <c r="AM47" s="261"/>
      <c r="AN47" s="261"/>
      <c r="AO47" s="261"/>
      <c r="AP47" s="261"/>
    </row>
    <row r="48" spans="1:53"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6"/>
      <c r="Y48" s="266"/>
      <c r="Z48" s="266"/>
      <c r="AA48" s="266"/>
      <c r="AB48" s="266"/>
      <c r="AC48" s="266"/>
      <c r="AD48" s="266"/>
      <c r="AE48" s="266"/>
      <c r="AF48" s="266"/>
      <c r="AI48" s="280"/>
      <c r="AJ48" s="280"/>
      <c r="AK48" s="280"/>
      <c r="AM48" s="280"/>
      <c r="AN48" s="280"/>
      <c r="AO48" s="280"/>
      <c r="AP48" s="280"/>
      <c r="AQ48" s="280"/>
      <c r="AR48" s="280"/>
      <c r="AS48" s="280"/>
      <c r="AT48" s="280"/>
      <c r="AU48" s="280"/>
      <c r="AV48" s="280"/>
    </row>
    <row r="49" spans="1:53" ht="12.75" customHeight="1">
      <c r="B49" s="703" t="s">
        <v>220</v>
      </c>
      <c r="C49" s="324" t="s">
        <v>174</v>
      </c>
      <c r="D49" s="328">
        <v>1</v>
      </c>
      <c r="E49" s="328">
        <v>0</v>
      </c>
      <c r="F49" s="328">
        <v>1</v>
      </c>
      <c r="G49" s="328">
        <v>1</v>
      </c>
      <c r="H49" s="328">
        <v>1</v>
      </c>
      <c r="I49" s="328">
        <v>1</v>
      </c>
      <c r="J49" s="328">
        <v>1</v>
      </c>
      <c r="K49" s="328">
        <v>0</v>
      </c>
      <c r="L49" s="328">
        <v>1</v>
      </c>
      <c r="M49" s="328">
        <v>2</v>
      </c>
      <c r="N49" s="328">
        <v>0</v>
      </c>
      <c r="O49" s="328">
        <v>1</v>
      </c>
      <c r="P49" s="328">
        <v>2</v>
      </c>
      <c r="Q49" s="328">
        <v>0</v>
      </c>
      <c r="R49" s="328">
        <v>1</v>
      </c>
      <c r="S49" s="328"/>
      <c r="T49" s="567">
        <v>1</v>
      </c>
      <c r="U49" s="328"/>
      <c r="V49" s="328">
        <v>2</v>
      </c>
      <c r="W49" s="328">
        <v>2</v>
      </c>
      <c r="X49" s="329">
        <f>SUM(D49:W49)</f>
        <v>18</v>
      </c>
      <c r="Y49" s="330">
        <f>COUNTA(D49:W49)</f>
        <v>18</v>
      </c>
      <c r="Z49" s="332">
        <f>(X49/(Y49*2))</f>
        <v>0.5</v>
      </c>
      <c r="AA49" s="332">
        <f>Y49/'CHEMMYS 2ND'!$D$7</f>
        <v>0.9</v>
      </c>
      <c r="AB49" s="262"/>
      <c r="AC49" s="333">
        <f>COUNTIF(D49:W49,2)</f>
        <v>4</v>
      </c>
      <c r="AD49" s="333">
        <f>COUNTIF(D49:W49,1)</f>
        <v>10</v>
      </c>
      <c r="AE49" s="333">
        <f>COUNTIF(D49:W49,0)</f>
        <v>4</v>
      </c>
      <c r="AF49" s="264"/>
      <c r="AG49" s="333">
        <f>COUNT(R49:W49)</f>
        <v>4</v>
      </c>
      <c r="AI49" s="371">
        <v>39</v>
      </c>
      <c r="AJ49" s="371" t="s">
        <v>203</v>
      </c>
      <c r="AK49" s="354">
        <v>21</v>
      </c>
      <c r="AM49" s="371"/>
      <c r="AN49" s="357">
        <v>0</v>
      </c>
      <c r="AO49" s="356">
        <v>5</v>
      </c>
      <c r="AP49" s="371"/>
      <c r="AQ49" s="371"/>
      <c r="AR49" s="371"/>
      <c r="AS49" s="371"/>
      <c r="AT49" s="371"/>
      <c r="AU49" s="371"/>
      <c r="AV49" s="371"/>
      <c r="AW49" s="371"/>
      <c r="AX49" s="355">
        <v>5</v>
      </c>
      <c r="AY49" s="354">
        <v>19</v>
      </c>
      <c r="AZ49" s="488">
        <v>8</v>
      </c>
      <c r="BA49" s="354">
        <v>21</v>
      </c>
    </row>
    <row r="50" spans="1:53">
      <c r="B50" s="704"/>
      <c r="C50" s="325" t="s">
        <v>214</v>
      </c>
      <c r="D50" s="328">
        <v>1</v>
      </c>
      <c r="E50" s="328">
        <v>0</v>
      </c>
      <c r="F50" s="328">
        <v>1</v>
      </c>
      <c r="G50" s="328">
        <v>0</v>
      </c>
      <c r="H50" s="328">
        <v>0</v>
      </c>
      <c r="I50" s="328">
        <v>0</v>
      </c>
      <c r="J50" s="328">
        <v>1</v>
      </c>
      <c r="K50" s="328">
        <v>2</v>
      </c>
      <c r="L50" s="328">
        <v>1</v>
      </c>
      <c r="M50" s="328">
        <v>1</v>
      </c>
      <c r="N50" s="328">
        <v>2</v>
      </c>
      <c r="O50" s="328">
        <v>1</v>
      </c>
      <c r="P50" s="328">
        <v>2</v>
      </c>
      <c r="Q50" s="328">
        <v>2</v>
      </c>
      <c r="R50" s="328">
        <v>2</v>
      </c>
      <c r="S50" s="328">
        <v>0</v>
      </c>
      <c r="T50" s="567">
        <v>2</v>
      </c>
      <c r="U50" s="328">
        <v>2</v>
      </c>
      <c r="V50" s="328">
        <v>1</v>
      </c>
      <c r="W50" s="328">
        <v>2</v>
      </c>
      <c r="X50" s="329">
        <f>SUM(D50:W50)</f>
        <v>23</v>
      </c>
      <c r="Y50" s="330">
        <f>COUNTA(D50:W50)</f>
        <v>20</v>
      </c>
      <c r="Z50" s="332">
        <f>(X50/(Y50*2))</f>
        <v>0.57499999999999996</v>
      </c>
      <c r="AA50" s="332">
        <f>Y50/'CHEMMYS 2ND'!$D$7</f>
        <v>1</v>
      </c>
      <c r="AB50" s="262"/>
      <c r="AC50" s="333">
        <f>COUNTIF(D50:W50,2)</f>
        <v>8</v>
      </c>
      <c r="AD50" s="333">
        <f>COUNTIF(D50:W50,1)</f>
        <v>7</v>
      </c>
      <c r="AE50" s="333">
        <f>COUNTIF(D50:W50,0)</f>
        <v>5</v>
      </c>
      <c r="AF50" s="264"/>
      <c r="AG50" s="333">
        <f>COUNT(T50:W50)</f>
        <v>4</v>
      </c>
      <c r="AI50" s="485">
        <v>29</v>
      </c>
      <c r="AJ50" s="485" t="s">
        <v>138</v>
      </c>
      <c r="AK50" s="487">
        <v>23</v>
      </c>
      <c r="AM50" s="485"/>
      <c r="AN50" s="485"/>
      <c r="AO50" s="485"/>
      <c r="AP50" s="485"/>
      <c r="AQ50" s="485"/>
      <c r="AR50" s="485"/>
      <c r="AS50" s="485"/>
      <c r="AT50" s="487">
        <v>11</v>
      </c>
      <c r="AU50" s="487">
        <v>13</v>
      </c>
      <c r="AV50" s="487">
        <v>23</v>
      </c>
      <c r="AW50" s="488">
        <v>21</v>
      </c>
      <c r="AX50" s="490">
        <v>9</v>
      </c>
      <c r="AY50" s="355">
        <v>1</v>
      </c>
      <c r="AZ50" s="371"/>
      <c r="BA50" s="354">
        <v>18</v>
      </c>
    </row>
    <row r="51" spans="1:53">
      <c r="B51" s="704"/>
      <c r="C51" s="325" t="s">
        <v>215</v>
      </c>
      <c r="D51" s="328">
        <v>1</v>
      </c>
      <c r="E51" s="328">
        <v>1</v>
      </c>
      <c r="F51" s="328">
        <v>1</v>
      </c>
      <c r="G51" s="328">
        <v>0</v>
      </c>
      <c r="H51" s="328">
        <v>0</v>
      </c>
      <c r="I51" s="328"/>
      <c r="J51" s="328">
        <v>0</v>
      </c>
      <c r="K51" s="328">
        <v>2</v>
      </c>
      <c r="L51" s="328">
        <v>0</v>
      </c>
      <c r="M51" s="328">
        <v>0</v>
      </c>
      <c r="N51" s="328">
        <v>0</v>
      </c>
      <c r="O51" s="328">
        <v>2</v>
      </c>
      <c r="P51" s="328">
        <v>1</v>
      </c>
      <c r="Q51" s="328">
        <v>0</v>
      </c>
      <c r="R51" s="328">
        <v>0</v>
      </c>
      <c r="S51" s="328">
        <v>2</v>
      </c>
      <c r="T51" s="567">
        <v>1</v>
      </c>
      <c r="U51" s="328">
        <v>2</v>
      </c>
      <c r="V51" s="328">
        <v>1</v>
      </c>
      <c r="W51" s="328">
        <v>2</v>
      </c>
      <c r="X51" s="329">
        <f t="shared" ref="X51:X52" si="156">SUM(D51:W51)</f>
        <v>16</v>
      </c>
      <c r="Y51" s="330">
        <f t="shared" ref="Y51:Y53" si="157">COUNTA(D51:W51)</f>
        <v>19</v>
      </c>
      <c r="Z51" s="332">
        <f t="shared" ref="Z51:Z53" si="158">(X51/(Y51*2))</f>
        <v>0.42105263157894735</v>
      </c>
      <c r="AA51" s="332">
        <f>Y51/'CHEMMYS 2ND'!$D$3</f>
        <v>0.95</v>
      </c>
      <c r="AB51" s="262"/>
      <c r="AC51" s="333">
        <f t="shared" ref="AC51:AC53" si="159">COUNTIF(D51:W51,2)</f>
        <v>5</v>
      </c>
      <c r="AD51" s="333">
        <f t="shared" ref="AD51:AD53" si="160">COUNTIF(D51:W51,1)</f>
        <v>6</v>
      </c>
      <c r="AE51" s="333">
        <f t="shared" ref="AE51:AE53" si="161">COUNTIF(D51:W51,0)</f>
        <v>8</v>
      </c>
      <c r="AF51" s="264"/>
      <c r="AG51" s="333">
        <f>COUNT(S51:W51)</f>
        <v>5</v>
      </c>
      <c r="AI51" s="371"/>
      <c r="AJ51" s="371"/>
      <c r="AK51" s="354">
        <v>14</v>
      </c>
      <c r="AM51" s="371"/>
      <c r="AN51" s="371"/>
      <c r="AO51" s="371"/>
      <c r="AP51" s="371"/>
      <c r="AQ51" s="371"/>
      <c r="AR51" s="371"/>
      <c r="AS51" s="371"/>
      <c r="AT51" s="371"/>
      <c r="AU51" s="371"/>
      <c r="AV51" s="371"/>
      <c r="AW51" s="371"/>
      <c r="AX51" s="371"/>
      <c r="AY51" s="371"/>
      <c r="AZ51" s="371"/>
      <c r="BA51" s="354">
        <v>14</v>
      </c>
    </row>
    <row r="52" spans="1:53">
      <c r="B52" s="704"/>
      <c r="C52" s="325" t="s">
        <v>353</v>
      </c>
      <c r="D52" s="328"/>
      <c r="E52" s="328"/>
      <c r="F52" s="328"/>
      <c r="G52" s="328"/>
      <c r="H52" s="328"/>
      <c r="I52" s="328"/>
      <c r="J52" s="328"/>
      <c r="K52" s="328"/>
      <c r="L52" s="328"/>
      <c r="M52" s="328"/>
      <c r="N52" s="328">
        <v>0</v>
      </c>
      <c r="O52" s="328"/>
      <c r="P52" s="328"/>
      <c r="Q52" s="328"/>
      <c r="R52" s="328"/>
      <c r="S52" s="328">
        <v>0</v>
      </c>
      <c r="T52" s="567"/>
      <c r="U52" s="328">
        <v>0</v>
      </c>
      <c r="V52" s="328">
        <v>2</v>
      </c>
      <c r="W52" s="328">
        <v>1</v>
      </c>
      <c r="X52" s="329">
        <f t="shared" si="156"/>
        <v>3</v>
      </c>
      <c r="Y52" s="330">
        <f t="shared" ref="Y52" si="162">COUNTA(D52:W52)</f>
        <v>5</v>
      </c>
      <c r="Z52" s="332">
        <f t="shared" ref="Z52" si="163">(X52/(Y52*2))</f>
        <v>0.3</v>
      </c>
      <c r="AA52" s="332">
        <f>Y52/'CHEMMYS 2ND'!$D$5</f>
        <v>0.25</v>
      </c>
      <c r="AB52" s="262"/>
      <c r="AC52" s="333">
        <f t="shared" ref="AC52" si="164">COUNTIF(D52:W52,2)</f>
        <v>1</v>
      </c>
      <c r="AD52" s="333">
        <f t="shared" ref="AD52" si="165">COUNTIF(D52:W52,1)</f>
        <v>1</v>
      </c>
      <c r="AE52" s="333">
        <f t="shared" ref="AE52" si="166">COUNTIF(D52:W52,0)</f>
        <v>3</v>
      </c>
      <c r="AF52" s="264"/>
      <c r="AG52" s="333">
        <f>COUNT(V52:W52)</f>
        <v>2</v>
      </c>
      <c r="AI52" s="485"/>
      <c r="AJ52" s="485"/>
      <c r="AK52" s="485"/>
      <c r="AL52" s="486"/>
      <c r="AM52" s="485"/>
      <c r="AN52" s="485"/>
      <c r="AO52" s="485"/>
      <c r="AP52" s="485"/>
      <c r="AQ52" s="485"/>
      <c r="AR52" s="485"/>
      <c r="AS52" s="485"/>
      <c r="AT52" s="485"/>
      <c r="AU52" s="485"/>
      <c r="AV52" s="485"/>
      <c r="AW52" s="485"/>
      <c r="AX52" s="485"/>
      <c r="AY52" s="485"/>
      <c r="AZ52" s="485"/>
      <c r="BA52" s="485"/>
    </row>
    <row r="53" spans="1:53">
      <c r="B53" s="704"/>
      <c r="C53" s="325" t="s">
        <v>274</v>
      </c>
      <c r="D53" s="328"/>
      <c r="E53" s="328"/>
      <c r="F53" s="328"/>
      <c r="G53" s="328"/>
      <c r="H53" s="328"/>
      <c r="I53" s="328">
        <v>2</v>
      </c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567"/>
      <c r="U53" s="328"/>
      <c r="V53" s="328"/>
      <c r="W53" s="328"/>
      <c r="X53" s="329">
        <f t="shared" ref="X53" si="167">SUM(D53:W53)</f>
        <v>2</v>
      </c>
      <c r="Y53" s="330">
        <f t="shared" si="157"/>
        <v>1</v>
      </c>
      <c r="Z53" s="332">
        <f t="shared" si="158"/>
        <v>1</v>
      </c>
      <c r="AA53" s="332">
        <f>Y53/'CHEMMYS 2ND'!$D$5</f>
        <v>0.05</v>
      </c>
      <c r="AB53" s="262"/>
      <c r="AC53" s="333">
        <f t="shared" si="159"/>
        <v>1</v>
      </c>
      <c r="AD53" s="333">
        <f t="shared" si="160"/>
        <v>0</v>
      </c>
      <c r="AE53" s="333">
        <f t="shared" si="161"/>
        <v>0</v>
      </c>
      <c r="AF53" s="264"/>
      <c r="AG53" s="333">
        <f>Y53</f>
        <v>1</v>
      </c>
      <c r="AI53" s="485" t="s">
        <v>91</v>
      </c>
      <c r="AJ53" s="485" t="s">
        <v>228</v>
      </c>
      <c r="AK53" s="354">
        <v>21</v>
      </c>
      <c r="AL53" s="486"/>
      <c r="AM53" s="485"/>
      <c r="AN53" s="485"/>
      <c r="AO53" s="485"/>
      <c r="AP53" s="485"/>
      <c r="AQ53" s="485"/>
      <c r="AR53" s="485"/>
      <c r="AS53" s="485"/>
      <c r="AT53" s="485"/>
      <c r="AU53" s="485"/>
      <c r="AV53" s="485"/>
      <c r="AW53" s="485"/>
      <c r="AX53" s="485"/>
      <c r="AY53" s="485"/>
      <c r="AZ53" s="485"/>
      <c r="BA53" s="354">
        <v>21</v>
      </c>
    </row>
    <row r="54" spans="1:53">
      <c r="B54" s="704"/>
      <c r="C54" s="325" t="s">
        <v>224</v>
      </c>
      <c r="D54" s="328">
        <v>1</v>
      </c>
      <c r="E54" s="328">
        <v>2</v>
      </c>
      <c r="F54" s="328">
        <v>1</v>
      </c>
      <c r="G54" s="328">
        <v>1</v>
      </c>
      <c r="H54" s="328">
        <v>0</v>
      </c>
      <c r="I54" s="328"/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567"/>
      <c r="U54" s="328"/>
      <c r="V54" s="328"/>
      <c r="W54" s="328"/>
      <c r="X54" s="329">
        <f t="shared" ref="X54" si="168">SUM(D54:W54)</f>
        <v>5</v>
      </c>
      <c r="Y54" s="330">
        <f t="shared" ref="Y54" si="169">COUNTA(D54:W54)</f>
        <v>5</v>
      </c>
      <c r="Z54" s="332">
        <f t="shared" ref="Z54" si="170">(X54/(Y54*2))</f>
        <v>0.5</v>
      </c>
      <c r="AA54" s="332">
        <f>Y54/'CHEMMYS 2ND'!$D$5</f>
        <v>0.25</v>
      </c>
      <c r="AB54" s="262"/>
      <c r="AC54" s="333">
        <f t="shared" ref="AC54" si="171">COUNTIF(D54:W54,2)</f>
        <v>1</v>
      </c>
      <c r="AD54" s="333">
        <f t="shared" ref="AD54" si="172">COUNTIF(D54:W54,1)</f>
        <v>3</v>
      </c>
      <c r="AE54" s="333">
        <f t="shared" ref="AE54" si="173">COUNTIF(D54:W54,0)</f>
        <v>1</v>
      </c>
      <c r="AF54" s="264"/>
      <c r="AG54" s="333">
        <f t="shared" ref="AG54" si="174">COUNT(I54:W54)</f>
        <v>0</v>
      </c>
      <c r="AI54" s="485">
        <v>28</v>
      </c>
      <c r="AJ54" s="485" t="s">
        <v>125</v>
      </c>
      <c r="AK54" s="488">
        <v>23</v>
      </c>
      <c r="AL54" s="486"/>
      <c r="AM54" s="488">
        <v>23</v>
      </c>
      <c r="AN54" s="490">
        <v>13</v>
      </c>
      <c r="AO54" s="487">
        <v>14</v>
      </c>
      <c r="AP54" s="488">
        <v>19</v>
      </c>
      <c r="AQ54" s="488">
        <v>14</v>
      </c>
      <c r="AR54" s="490">
        <v>7</v>
      </c>
      <c r="AS54" s="488">
        <v>18</v>
      </c>
      <c r="AT54" s="490">
        <v>16</v>
      </c>
      <c r="AU54" s="488">
        <v>22</v>
      </c>
      <c r="AV54" s="488">
        <v>22</v>
      </c>
      <c r="AW54" s="490">
        <v>1</v>
      </c>
      <c r="AX54" s="488">
        <v>19</v>
      </c>
      <c r="AY54" s="490">
        <v>20</v>
      </c>
      <c r="AZ54" s="356">
        <v>17</v>
      </c>
      <c r="BA54" s="356">
        <v>1</v>
      </c>
    </row>
    <row r="55" spans="1:53">
      <c r="B55" s="704"/>
      <c r="C55" s="325" t="s">
        <v>196</v>
      </c>
      <c r="D55" s="328"/>
      <c r="E55" s="328"/>
      <c r="F55" s="328"/>
      <c r="G55" s="328"/>
      <c r="H55" s="328"/>
      <c r="I55" s="328">
        <v>1</v>
      </c>
      <c r="J55" s="328">
        <v>1</v>
      </c>
      <c r="K55" s="328">
        <v>0</v>
      </c>
      <c r="L55" s="328">
        <v>1</v>
      </c>
      <c r="M55" s="328">
        <v>0</v>
      </c>
      <c r="N55" s="328"/>
      <c r="O55" s="328">
        <v>0</v>
      </c>
      <c r="P55" s="328">
        <v>1</v>
      </c>
      <c r="Q55" s="328">
        <v>1</v>
      </c>
      <c r="R55" s="328">
        <v>2</v>
      </c>
      <c r="S55" s="328">
        <v>1</v>
      </c>
      <c r="T55" s="567">
        <v>0</v>
      </c>
      <c r="U55" s="328">
        <v>0</v>
      </c>
      <c r="V55" s="328"/>
      <c r="W55" s="328"/>
      <c r="X55" s="329">
        <f t="shared" ref="X55" si="175">SUM(D55:W55)</f>
        <v>8</v>
      </c>
      <c r="Y55" s="330">
        <f t="shared" ref="Y55" si="176">COUNTA(D55:W55)</f>
        <v>12</v>
      </c>
      <c r="Z55" s="332">
        <f t="shared" ref="Z55" si="177">(X55/(Y55*2))</f>
        <v>0.33333333333333331</v>
      </c>
      <c r="AA55" s="332">
        <f>Y55/'CHEMMYS 2ND'!$D$7</f>
        <v>0.6</v>
      </c>
      <c r="AB55" s="262"/>
      <c r="AC55" s="333">
        <f t="shared" ref="AC55" si="178">COUNTIF(D55:W55,2)</f>
        <v>1</v>
      </c>
      <c r="AD55" s="333">
        <f t="shared" ref="AD55" si="179">COUNTIF(D55:W55,1)</f>
        <v>6</v>
      </c>
      <c r="AE55" s="333">
        <f t="shared" ref="AE55" si="180">COUNTIF(D55:W55,0)</f>
        <v>5</v>
      </c>
      <c r="AF55" s="264"/>
      <c r="AG55" s="333">
        <f>COUNT(V55:W55)</f>
        <v>0</v>
      </c>
      <c r="AI55" s="371">
        <v>39</v>
      </c>
      <c r="AJ55" s="371" t="s">
        <v>203</v>
      </c>
      <c r="AK55" s="488">
        <v>15</v>
      </c>
      <c r="AM55" s="371"/>
      <c r="AN55" s="371"/>
      <c r="AO55" s="371"/>
      <c r="AP55" s="371"/>
      <c r="AQ55" s="371"/>
      <c r="AR55" s="371"/>
      <c r="AS55" s="371"/>
      <c r="AT55" s="371"/>
      <c r="AU55" s="371"/>
      <c r="AV55" s="371"/>
      <c r="AW55" s="371"/>
      <c r="AX55" s="371"/>
      <c r="AY55" s="371"/>
      <c r="AZ55" s="354">
        <v>10</v>
      </c>
      <c r="BA55" s="488">
        <v>15</v>
      </c>
    </row>
    <row r="56" spans="1:53">
      <c r="B56" s="704"/>
      <c r="C56" s="326" t="s">
        <v>149</v>
      </c>
      <c r="D56" s="425" t="s">
        <v>150</v>
      </c>
      <c r="E56" s="425" t="s">
        <v>150</v>
      </c>
      <c r="F56" s="425" t="s">
        <v>148</v>
      </c>
      <c r="G56" s="425" t="s">
        <v>148</v>
      </c>
      <c r="H56" s="425" t="s">
        <v>148</v>
      </c>
      <c r="I56" s="425" t="s">
        <v>150</v>
      </c>
      <c r="J56" s="425" t="s">
        <v>148</v>
      </c>
      <c r="K56" s="425" t="s">
        <v>148</v>
      </c>
      <c r="L56" s="425" t="s">
        <v>150</v>
      </c>
      <c r="M56" s="425" t="s">
        <v>150</v>
      </c>
      <c r="N56" s="425" t="s">
        <v>148</v>
      </c>
      <c r="O56" s="425" t="s">
        <v>150</v>
      </c>
      <c r="P56" s="425" t="s">
        <v>150</v>
      </c>
      <c r="Q56" s="425" t="s">
        <v>148</v>
      </c>
      <c r="R56" s="425" t="s">
        <v>148</v>
      </c>
      <c r="S56" s="425" t="s">
        <v>150</v>
      </c>
      <c r="T56" s="425" t="s">
        <v>148</v>
      </c>
      <c r="U56" s="425" t="s">
        <v>148</v>
      </c>
      <c r="V56" s="425" t="s">
        <v>150</v>
      </c>
      <c r="W56" s="425" t="s">
        <v>150</v>
      </c>
      <c r="X56" s="331">
        <f>SUM(X49:X55)</f>
        <v>75</v>
      </c>
      <c r="Y56" s="397"/>
      <c r="Z56" s="279"/>
      <c r="AA56" s="279"/>
      <c r="AB56" s="262"/>
      <c r="AC56" s="263"/>
      <c r="AD56" s="263"/>
      <c r="AE56" s="263"/>
      <c r="AF56" s="262"/>
      <c r="AG56" s="263"/>
      <c r="AI56" s="263"/>
      <c r="AJ56" s="263"/>
      <c r="AK56" s="263"/>
      <c r="AM56" s="263"/>
      <c r="AN56" s="263"/>
      <c r="AO56" s="263"/>
      <c r="AP56" s="263"/>
      <c r="AQ56" s="263"/>
      <c r="AR56" s="263"/>
      <c r="AS56" s="263"/>
      <c r="AT56" s="263"/>
      <c r="AU56" s="263"/>
      <c r="AV56" s="263"/>
    </row>
    <row r="57" spans="1:53">
      <c r="B57" s="704"/>
      <c r="C57" s="326" t="s">
        <v>151</v>
      </c>
      <c r="D57" s="425">
        <f t="shared" ref="D57:I57" si="181">SUM(D49:D55)</f>
        <v>4</v>
      </c>
      <c r="E57" s="425">
        <f t="shared" si="181"/>
        <v>3</v>
      </c>
      <c r="F57" s="425">
        <f t="shared" si="181"/>
        <v>4</v>
      </c>
      <c r="G57" s="425">
        <f t="shared" si="181"/>
        <v>2</v>
      </c>
      <c r="H57" s="425">
        <f t="shared" si="181"/>
        <v>1</v>
      </c>
      <c r="I57" s="425">
        <f t="shared" si="181"/>
        <v>4</v>
      </c>
      <c r="J57" s="425">
        <f t="shared" ref="J57:K57" si="182">SUM(J49:J55)</f>
        <v>3</v>
      </c>
      <c r="K57" s="425">
        <f t="shared" si="182"/>
        <v>4</v>
      </c>
      <c r="L57" s="425">
        <f t="shared" ref="L57:M57" si="183">SUM(L49:L55)</f>
        <v>3</v>
      </c>
      <c r="M57" s="425">
        <f t="shared" si="183"/>
        <v>3</v>
      </c>
      <c r="N57" s="425">
        <f t="shared" ref="N57:O57" si="184">SUM(N49:N55)</f>
        <v>2</v>
      </c>
      <c r="O57" s="425">
        <f t="shared" si="184"/>
        <v>4</v>
      </c>
      <c r="P57" s="425">
        <f t="shared" ref="P57:Q57" si="185">SUM(P49:P55)</f>
        <v>6</v>
      </c>
      <c r="Q57" s="425">
        <f t="shared" si="185"/>
        <v>3</v>
      </c>
      <c r="R57" s="425">
        <f t="shared" ref="R57:S57" si="186">SUM(R49:R55)</f>
        <v>5</v>
      </c>
      <c r="S57" s="425">
        <f t="shared" si="186"/>
        <v>3</v>
      </c>
      <c r="T57" s="425">
        <f t="shared" ref="T57:U57" si="187">SUM(T49:T55)</f>
        <v>4</v>
      </c>
      <c r="U57" s="425">
        <f t="shared" si="187"/>
        <v>4</v>
      </c>
      <c r="V57" s="425">
        <f t="shared" ref="V57:W57" si="188">SUM(V49:V55)</f>
        <v>6</v>
      </c>
      <c r="W57" s="425">
        <f t="shared" si="188"/>
        <v>7</v>
      </c>
      <c r="Y57" s="397"/>
      <c r="Z57" s="279"/>
      <c r="AA57" s="279"/>
      <c r="AB57" s="262"/>
      <c r="AC57" s="263"/>
      <c r="AD57" s="263"/>
      <c r="AE57" s="263"/>
      <c r="AF57" s="262"/>
      <c r="AG57" s="263"/>
      <c r="AI57" s="263"/>
      <c r="AJ57" s="263"/>
      <c r="AK57" s="263"/>
      <c r="AM57" s="263"/>
      <c r="AN57" s="263"/>
      <c r="AO57" s="263"/>
      <c r="AP57" s="263"/>
      <c r="AQ57" s="263"/>
      <c r="AR57" s="263"/>
      <c r="AS57" s="263"/>
      <c r="AT57" s="263"/>
      <c r="AU57" s="263"/>
      <c r="AV57" s="263"/>
    </row>
    <row r="58" spans="1:53">
      <c r="B58" s="704"/>
      <c r="C58" s="326" t="s">
        <v>104</v>
      </c>
      <c r="D58" s="327" t="str">
        <f t="shared" ref="D58:I58" si="189">IF(D57&gt;4,"W",IF(D57=4,"D", IF(D57&lt;4,"L")))</f>
        <v>D</v>
      </c>
      <c r="E58" s="327" t="str">
        <f t="shared" si="189"/>
        <v>L</v>
      </c>
      <c r="F58" s="327" t="str">
        <f t="shared" si="189"/>
        <v>D</v>
      </c>
      <c r="G58" s="327" t="str">
        <f t="shared" si="189"/>
        <v>L</v>
      </c>
      <c r="H58" s="327" t="str">
        <f t="shared" si="189"/>
        <v>L</v>
      </c>
      <c r="I58" s="327" t="str">
        <f t="shared" si="189"/>
        <v>D</v>
      </c>
      <c r="J58" s="327" t="str">
        <f t="shared" ref="J58:K58" si="190">IF(J57&gt;4,"W",IF(J57=4,"D", IF(J57&lt;4,"L")))</f>
        <v>L</v>
      </c>
      <c r="K58" s="327" t="str">
        <f t="shared" si="190"/>
        <v>D</v>
      </c>
      <c r="L58" s="327" t="str">
        <f t="shared" ref="L58:M58" si="191">IF(L57&gt;4,"W",IF(L57=4,"D", IF(L57&lt;4,"L")))</f>
        <v>L</v>
      </c>
      <c r="M58" s="327" t="str">
        <f t="shared" si="191"/>
        <v>L</v>
      </c>
      <c r="N58" s="327" t="str">
        <f t="shared" ref="N58:O58" si="192">IF(N57&gt;4,"W",IF(N57=4,"D", IF(N57&lt;4,"L")))</f>
        <v>L</v>
      </c>
      <c r="O58" s="327" t="str">
        <f t="shared" si="192"/>
        <v>D</v>
      </c>
      <c r="P58" s="327" t="str">
        <f t="shared" ref="P58:Q58" si="193">IF(P57&gt;4,"W",IF(P57=4,"D", IF(P57&lt;4,"L")))</f>
        <v>W</v>
      </c>
      <c r="Q58" s="327" t="str">
        <f t="shared" si="193"/>
        <v>L</v>
      </c>
      <c r="R58" s="327" t="str">
        <f t="shared" ref="R58:S58" si="194">IF(R57&gt;4,"W",IF(R57=4,"D", IF(R57&lt;4,"L")))</f>
        <v>W</v>
      </c>
      <c r="S58" s="327" t="str">
        <f t="shared" si="194"/>
        <v>L</v>
      </c>
      <c r="T58" s="327" t="str">
        <f t="shared" ref="T58:U58" si="195">IF(T57&gt;4,"W",IF(T57=4,"D", IF(T57&lt;4,"L")))</f>
        <v>D</v>
      </c>
      <c r="U58" s="327" t="str">
        <f t="shared" si="195"/>
        <v>D</v>
      </c>
      <c r="V58" s="327" t="str">
        <f t="shared" ref="V58:W58" si="196">IF(V57&gt;4,"W",IF(V57=4,"D", IF(V57&lt;4,"L")))</f>
        <v>W</v>
      </c>
      <c r="W58" s="327" t="str">
        <f t="shared" si="196"/>
        <v>W</v>
      </c>
      <c r="X58" s="265"/>
      <c r="Y58" s="397"/>
      <c r="AB58" s="263"/>
      <c r="AC58" s="263"/>
      <c r="AD58" s="263"/>
      <c r="AE58" s="263"/>
      <c r="AF58" s="263"/>
      <c r="AG58" s="263"/>
      <c r="AI58" s="261"/>
      <c r="AJ58" s="261"/>
      <c r="AK58" s="261"/>
      <c r="AM58" s="261"/>
      <c r="AN58" s="261"/>
      <c r="AO58" s="261"/>
      <c r="AP58" s="261"/>
    </row>
    <row r="59" spans="1:53">
      <c r="B59" s="705"/>
      <c r="C59" s="326" t="s">
        <v>105</v>
      </c>
      <c r="D59" s="327">
        <v>5</v>
      </c>
      <c r="E59" s="327">
        <v>5</v>
      </c>
      <c r="F59" s="327">
        <v>6</v>
      </c>
      <c r="G59" s="327">
        <v>6</v>
      </c>
      <c r="H59" s="327">
        <v>6</v>
      </c>
      <c r="I59" s="327">
        <v>6</v>
      </c>
      <c r="J59" s="327">
        <v>6</v>
      </c>
      <c r="K59" s="327">
        <v>6</v>
      </c>
      <c r="L59" s="327">
        <v>6</v>
      </c>
      <c r="M59" s="327">
        <v>6</v>
      </c>
      <c r="N59" s="327">
        <v>6</v>
      </c>
      <c r="O59" s="327">
        <v>6</v>
      </c>
      <c r="P59" s="327">
        <v>6</v>
      </c>
      <c r="Q59" s="327">
        <v>6</v>
      </c>
      <c r="R59" s="327">
        <v>6</v>
      </c>
      <c r="S59" s="327">
        <v>6</v>
      </c>
      <c r="T59" s="327">
        <v>6</v>
      </c>
      <c r="U59" s="327">
        <v>6</v>
      </c>
      <c r="V59" s="327">
        <v>6</v>
      </c>
      <c r="W59" s="327">
        <v>6</v>
      </c>
      <c r="X59" s="265"/>
      <c r="AB59" s="263"/>
      <c r="AC59" s="263"/>
      <c r="AD59" s="263"/>
      <c r="AE59" s="263"/>
      <c r="AF59" s="263"/>
      <c r="AG59" s="263"/>
      <c r="AI59" s="261"/>
      <c r="AJ59" s="261"/>
      <c r="AK59" s="261"/>
      <c r="AM59" s="261"/>
      <c r="AN59" s="261"/>
      <c r="AO59" s="261"/>
      <c r="AP59" s="261"/>
    </row>
    <row r="61" spans="1:53" ht="12.75" customHeight="1">
      <c r="A61" s="267"/>
      <c r="B61" s="703" t="s">
        <v>183</v>
      </c>
      <c r="C61" s="324" t="s">
        <v>135</v>
      </c>
      <c r="D61" s="328"/>
      <c r="E61" s="328">
        <v>0</v>
      </c>
      <c r="F61" s="328">
        <v>2</v>
      </c>
      <c r="G61" s="328">
        <v>2</v>
      </c>
      <c r="H61" s="328">
        <v>2</v>
      </c>
      <c r="I61" s="328">
        <v>2</v>
      </c>
      <c r="J61" s="328">
        <v>1</v>
      </c>
      <c r="K61" s="328">
        <v>2</v>
      </c>
      <c r="L61" s="328">
        <v>1</v>
      </c>
      <c r="M61" s="328">
        <v>2</v>
      </c>
      <c r="N61" s="328">
        <v>2</v>
      </c>
      <c r="O61" s="328">
        <v>2</v>
      </c>
      <c r="P61" s="328">
        <v>1</v>
      </c>
      <c r="Q61" s="328">
        <v>2</v>
      </c>
      <c r="R61" s="328">
        <v>1</v>
      </c>
      <c r="S61" s="328">
        <v>2</v>
      </c>
      <c r="T61" s="328">
        <v>1</v>
      </c>
      <c r="U61" s="328">
        <v>2</v>
      </c>
      <c r="V61" s="328">
        <v>1</v>
      </c>
      <c r="W61" s="328">
        <v>0</v>
      </c>
      <c r="X61" s="329">
        <f t="shared" ref="X61" si="197">SUM(D61:W61)</f>
        <v>28</v>
      </c>
      <c r="Y61" s="330">
        <f t="shared" ref="Y61" si="198">COUNTA(D61:W61)</f>
        <v>19</v>
      </c>
      <c r="Z61" s="332">
        <f t="shared" ref="Z61" si="199">(X61/(Y61*2))</f>
        <v>0.73684210526315785</v>
      </c>
      <c r="AA61" s="332">
        <f>Y61/'CHEMMYS 2ND'!$D$8</f>
        <v>0.95</v>
      </c>
      <c r="AB61" s="262"/>
      <c r="AC61" s="333">
        <f t="shared" ref="AC61" si="200">COUNTIF(D61:W61,2)</f>
        <v>11</v>
      </c>
      <c r="AD61" s="333">
        <f t="shared" ref="AD61" si="201">COUNTIF(D61:W61,1)</f>
        <v>6</v>
      </c>
      <c r="AE61" s="333">
        <f t="shared" ref="AE61" si="202">COUNTIF(D61:W61,0)</f>
        <v>2</v>
      </c>
      <c r="AF61" s="264"/>
      <c r="AG61" s="333">
        <v>0</v>
      </c>
      <c r="AI61" s="371">
        <v>40</v>
      </c>
      <c r="AJ61" s="371" t="s">
        <v>203</v>
      </c>
      <c r="AK61" s="354">
        <v>28</v>
      </c>
      <c r="AM61" s="371"/>
      <c r="AN61" s="371"/>
      <c r="AO61" s="371"/>
      <c r="AP61" s="371"/>
      <c r="AQ61" s="371"/>
      <c r="AR61" s="371"/>
      <c r="AS61" s="371"/>
      <c r="AT61" s="371"/>
      <c r="AU61" s="371"/>
      <c r="AV61" s="354">
        <v>17</v>
      </c>
      <c r="AW61" s="354">
        <v>21</v>
      </c>
      <c r="AX61" s="354">
        <v>23</v>
      </c>
      <c r="AY61" s="354">
        <v>28</v>
      </c>
      <c r="AZ61" s="488">
        <v>22</v>
      </c>
      <c r="BA61" s="488">
        <v>22</v>
      </c>
    </row>
    <row r="62" spans="1:53">
      <c r="A62" s="267"/>
      <c r="B62" s="704"/>
      <c r="C62" s="325" t="s">
        <v>134</v>
      </c>
      <c r="D62" s="328">
        <v>2</v>
      </c>
      <c r="E62" s="328">
        <v>2</v>
      </c>
      <c r="F62" s="328">
        <v>0</v>
      </c>
      <c r="G62" s="328">
        <v>1</v>
      </c>
      <c r="H62" s="328">
        <v>1</v>
      </c>
      <c r="I62" s="328">
        <v>1</v>
      </c>
      <c r="J62" s="328">
        <v>1</v>
      </c>
      <c r="K62" s="328">
        <v>0</v>
      </c>
      <c r="L62" s="328">
        <v>1</v>
      </c>
      <c r="M62" s="328">
        <v>0</v>
      </c>
      <c r="N62" s="328">
        <v>0</v>
      </c>
      <c r="O62" s="328">
        <v>0</v>
      </c>
      <c r="P62" s="328"/>
      <c r="Q62" s="328">
        <v>1</v>
      </c>
      <c r="R62" s="328">
        <v>0</v>
      </c>
      <c r="S62" s="328">
        <v>0</v>
      </c>
      <c r="T62" s="328">
        <v>1</v>
      </c>
      <c r="U62" s="328">
        <v>1</v>
      </c>
      <c r="V62" s="328">
        <v>0</v>
      </c>
      <c r="W62" s="328">
        <v>0</v>
      </c>
      <c r="X62" s="329">
        <f t="shared" ref="X62:X63" si="203">SUM(D62:W62)</f>
        <v>12</v>
      </c>
      <c r="Y62" s="330">
        <f t="shared" ref="Y62:Y63" si="204">COUNTA(D62:W62)</f>
        <v>19</v>
      </c>
      <c r="Z62" s="332">
        <f t="shared" ref="Z62:Z63" si="205">(X62/(Y62*2))</f>
        <v>0.31578947368421051</v>
      </c>
      <c r="AA62" s="332">
        <f>Y62/'CHEMMYS 2ND'!$D$8</f>
        <v>0.95</v>
      </c>
      <c r="AB62" s="262"/>
      <c r="AC62" s="333">
        <f t="shared" ref="AC62:AC63" si="206">COUNTIF(D62:W62,2)</f>
        <v>2</v>
      </c>
      <c r="AD62" s="333">
        <f t="shared" ref="AD62:AD63" si="207">COUNTIF(D62:W62,1)</f>
        <v>8</v>
      </c>
      <c r="AE62" s="333">
        <f t="shared" ref="AE62:AE63" si="208">COUNTIF(D62:W62,0)</f>
        <v>9</v>
      </c>
      <c r="AF62" s="264"/>
      <c r="AG62" s="333">
        <v>0</v>
      </c>
      <c r="AI62" s="371" t="s">
        <v>227</v>
      </c>
      <c r="AJ62" s="485" t="s">
        <v>228</v>
      </c>
      <c r="AK62" s="354">
        <v>20</v>
      </c>
      <c r="AM62" s="371"/>
      <c r="AN62" s="371"/>
      <c r="AO62" s="371"/>
      <c r="AP62" s="371"/>
      <c r="AQ62" s="371"/>
      <c r="AR62" s="371"/>
      <c r="AS62" s="371"/>
      <c r="AT62" s="371"/>
      <c r="AU62" s="371"/>
      <c r="AV62" s="354">
        <v>7</v>
      </c>
      <c r="AW62" s="354">
        <v>20</v>
      </c>
      <c r="AX62" s="354">
        <v>10</v>
      </c>
      <c r="AY62" s="354">
        <v>4</v>
      </c>
      <c r="AZ62" s="488">
        <v>9</v>
      </c>
      <c r="BA62" s="488">
        <v>13</v>
      </c>
    </row>
    <row r="63" spans="1:53">
      <c r="B63" s="704"/>
      <c r="C63" s="325" t="s">
        <v>190</v>
      </c>
      <c r="D63" s="328">
        <v>2</v>
      </c>
      <c r="E63" s="328">
        <v>1</v>
      </c>
      <c r="F63" s="328">
        <v>1</v>
      </c>
      <c r="G63" s="328">
        <v>0</v>
      </c>
      <c r="H63" s="328">
        <v>2</v>
      </c>
      <c r="I63" s="328">
        <v>1</v>
      </c>
      <c r="J63" s="328">
        <v>1</v>
      </c>
      <c r="K63" s="328">
        <v>1</v>
      </c>
      <c r="L63" s="328">
        <v>2</v>
      </c>
      <c r="M63" s="328">
        <v>2</v>
      </c>
      <c r="N63" s="328">
        <v>2</v>
      </c>
      <c r="O63" s="328">
        <v>2</v>
      </c>
      <c r="P63" s="328">
        <v>2</v>
      </c>
      <c r="Q63" s="328">
        <v>1</v>
      </c>
      <c r="R63" s="328">
        <v>0</v>
      </c>
      <c r="S63" s="328">
        <v>2</v>
      </c>
      <c r="T63" s="328">
        <v>1</v>
      </c>
      <c r="U63" s="328">
        <v>0</v>
      </c>
      <c r="V63" s="328">
        <v>2</v>
      </c>
      <c r="W63" s="328">
        <v>2</v>
      </c>
      <c r="X63" s="329">
        <f t="shared" si="203"/>
        <v>27</v>
      </c>
      <c r="Y63" s="330">
        <f t="shared" si="204"/>
        <v>20</v>
      </c>
      <c r="Z63" s="332">
        <f t="shared" si="205"/>
        <v>0.67500000000000004</v>
      </c>
      <c r="AA63" s="332">
        <f>Y63/'CHEMMYS 2ND'!$D$8</f>
        <v>1</v>
      </c>
      <c r="AB63" s="262"/>
      <c r="AC63" s="333">
        <f t="shared" si="206"/>
        <v>10</v>
      </c>
      <c r="AD63" s="333">
        <f t="shared" si="207"/>
        <v>7</v>
      </c>
      <c r="AE63" s="333">
        <f t="shared" si="208"/>
        <v>3</v>
      </c>
      <c r="AF63" s="264"/>
      <c r="AG63" s="333">
        <f>COUNT(V63:W63)</f>
        <v>2</v>
      </c>
      <c r="AI63" s="371">
        <v>48</v>
      </c>
      <c r="AJ63" s="485" t="s">
        <v>228</v>
      </c>
      <c r="AK63" s="354">
        <v>28</v>
      </c>
      <c r="AM63" s="371"/>
      <c r="AN63" s="371"/>
      <c r="AO63" s="371"/>
      <c r="AP63" s="371"/>
      <c r="AQ63" s="371"/>
      <c r="AR63" s="371"/>
      <c r="AS63" s="371"/>
      <c r="AT63" s="371"/>
      <c r="AU63" s="371"/>
      <c r="AV63" s="371"/>
      <c r="AW63" s="371"/>
      <c r="AX63" s="371"/>
      <c r="AY63" s="354">
        <v>28</v>
      </c>
      <c r="AZ63" s="488">
        <v>23</v>
      </c>
      <c r="BA63" s="488">
        <v>21</v>
      </c>
    </row>
    <row r="64" spans="1:53">
      <c r="A64" s="267"/>
      <c r="B64" s="704"/>
      <c r="C64" s="325" t="s">
        <v>226</v>
      </c>
      <c r="D64" s="328">
        <v>1</v>
      </c>
      <c r="E64" s="328">
        <v>1</v>
      </c>
      <c r="F64" s="328">
        <v>0</v>
      </c>
      <c r="G64" s="328">
        <v>2</v>
      </c>
      <c r="H64" s="328">
        <v>2</v>
      </c>
      <c r="I64" s="328">
        <v>0</v>
      </c>
      <c r="J64" s="328"/>
      <c r="K64" s="328">
        <v>2</v>
      </c>
      <c r="L64" s="328">
        <v>0</v>
      </c>
      <c r="M64" s="328">
        <v>2</v>
      </c>
      <c r="N64" s="328">
        <v>2</v>
      </c>
      <c r="O64" s="328">
        <v>0</v>
      </c>
      <c r="P64" s="328">
        <v>0</v>
      </c>
      <c r="Q64" s="328">
        <v>0</v>
      </c>
      <c r="R64" s="328"/>
      <c r="S64" s="328">
        <v>1</v>
      </c>
      <c r="T64" s="328">
        <v>1</v>
      </c>
      <c r="U64" s="328">
        <v>1</v>
      </c>
      <c r="V64" s="328">
        <v>0</v>
      </c>
      <c r="W64" s="328">
        <v>2</v>
      </c>
      <c r="X64" s="329">
        <f t="shared" ref="X64:X66" si="209">SUM(D64:W64)</f>
        <v>17</v>
      </c>
      <c r="Y64" s="330">
        <f t="shared" ref="Y64:Y66" si="210">COUNTA(D64:W64)</f>
        <v>18</v>
      </c>
      <c r="Z64" s="332">
        <f t="shared" ref="Z64:Z66" si="211">(X64/(Y64*2))</f>
        <v>0.47222222222222221</v>
      </c>
      <c r="AA64" s="332">
        <f>Y64/'CHEMMYS 2ND'!$D$3</f>
        <v>0.9</v>
      </c>
      <c r="AB64" s="262"/>
      <c r="AC64" s="333">
        <f t="shared" ref="AC64:AC66" si="212">COUNTIF(D64:W64,2)</f>
        <v>6</v>
      </c>
      <c r="AD64" s="333">
        <f t="shared" ref="AD64:AD66" si="213">COUNTIF(D64:W64,1)</f>
        <v>5</v>
      </c>
      <c r="AE64" s="333">
        <f t="shared" ref="AE64:AE66" si="214">COUNTIF(D64:W64,0)</f>
        <v>7</v>
      </c>
      <c r="AF64" s="264"/>
      <c r="AG64" s="333">
        <f>COUNT(W64:W64)</f>
        <v>1</v>
      </c>
      <c r="AI64" s="485">
        <v>49</v>
      </c>
      <c r="AJ64" s="485" t="s">
        <v>123</v>
      </c>
      <c r="AK64" s="490">
        <v>27</v>
      </c>
      <c r="AL64" s="486"/>
      <c r="AM64" s="490">
        <v>21</v>
      </c>
      <c r="AN64" s="490">
        <v>27</v>
      </c>
      <c r="AO64" s="489">
        <v>16</v>
      </c>
      <c r="AP64" s="490">
        <v>20</v>
      </c>
      <c r="AQ64" s="490">
        <v>13</v>
      </c>
      <c r="AR64" s="490">
        <v>15</v>
      </c>
      <c r="AS64" s="485"/>
      <c r="AT64" s="490">
        <v>14</v>
      </c>
      <c r="AU64" s="485"/>
      <c r="AV64" s="485"/>
      <c r="AW64" s="485"/>
      <c r="AX64" s="490">
        <v>19</v>
      </c>
      <c r="AY64" s="488">
        <v>17</v>
      </c>
      <c r="AZ64" s="490">
        <v>6</v>
      </c>
      <c r="BA64" s="354">
        <v>24</v>
      </c>
    </row>
    <row r="65" spans="1:53">
      <c r="A65" s="267"/>
      <c r="B65" s="704"/>
      <c r="C65" s="325" t="s">
        <v>36</v>
      </c>
      <c r="D65" s="328">
        <v>1</v>
      </c>
      <c r="E65" s="328"/>
      <c r="F65" s="328"/>
      <c r="G65" s="328"/>
      <c r="H65" s="328"/>
      <c r="I65" s="328"/>
      <c r="J65" s="328">
        <v>1</v>
      </c>
      <c r="K65" s="328"/>
      <c r="L65" s="328"/>
      <c r="M65" s="328"/>
      <c r="N65" s="328"/>
      <c r="O65" s="328"/>
      <c r="P65" s="328">
        <v>0</v>
      </c>
      <c r="Q65" s="328"/>
      <c r="R65" s="328"/>
      <c r="S65" s="328"/>
      <c r="T65" s="328"/>
      <c r="U65" s="328"/>
      <c r="V65" s="328"/>
      <c r="W65" s="328"/>
      <c r="X65" s="329">
        <f t="shared" si="209"/>
        <v>2</v>
      </c>
      <c r="Y65" s="330">
        <f t="shared" si="210"/>
        <v>3</v>
      </c>
      <c r="Z65" s="332">
        <f t="shared" si="211"/>
        <v>0.33333333333333331</v>
      </c>
      <c r="AA65" s="332">
        <f>Y65/'CHEMMYS 2ND'!$D$8</f>
        <v>0.15</v>
      </c>
      <c r="AB65" s="262"/>
      <c r="AC65" s="333">
        <f t="shared" si="212"/>
        <v>0</v>
      </c>
      <c r="AD65" s="333">
        <f t="shared" si="213"/>
        <v>2</v>
      </c>
      <c r="AE65" s="333">
        <f t="shared" si="214"/>
        <v>1</v>
      </c>
      <c r="AF65" s="264"/>
      <c r="AG65" s="333">
        <f>COUNT(Q65:W65)</f>
        <v>0</v>
      </c>
      <c r="AI65" s="371">
        <v>32</v>
      </c>
      <c r="AJ65" s="371" t="s">
        <v>129</v>
      </c>
      <c r="AK65" s="354">
        <v>30</v>
      </c>
      <c r="AM65" s="354">
        <v>21</v>
      </c>
      <c r="AN65" s="354">
        <v>29</v>
      </c>
      <c r="AO65" s="354">
        <v>19</v>
      </c>
      <c r="AP65" s="354">
        <v>30</v>
      </c>
      <c r="AQ65" s="354">
        <v>17</v>
      </c>
      <c r="AR65" s="354">
        <v>17</v>
      </c>
      <c r="AS65" s="354">
        <v>23</v>
      </c>
      <c r="AT65" s="354">
        <v>22</v>
      </c>
      <c r="AU65" s="355">
        <v>22</v>
      </c>
      <c r="AV65" s="356">
        <v>12</v>
      </c>
      <c r="AW65" s="356">
        <v>15</v>
      </c>
      <c r="AX65" s="356">
        <v>11</v>
      </c>
      <c r="AY65" s="355">
        <v>10</v>
      </c>
      <c r="AZ65" s="356">
        <v>14</v>
      </c>
      <c r="BA65" s="356">
        <v>14</v>
      </c>
    </row>
    <row r="66" spans="1:53">
      <c r="A66" s="267"/>
      <c r="B66" s="704"/>
      <c r="C66" s="325" t="s">
        <v>275</v>
      </c>
      <c r="D66" s="328"/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>
        <v>1</v>
      </c>
      <c r="S66" s="328"/>
      <c r="T66" s="328"/>
      <c r="U66" s="328"/>
      <c r="V66" s="328"/>
      <c r="W66" s="328"/>
      <c r="X66" s="329">
        <f t="shared" si="209"/>
        <v>1</v>
      </c>
      <c r="Y66" s="330">
        <f t="shared" si="210"/>
        <v>1</v>
      </c>
      <c r="Z66" s="332">
        <f t="shared" si="211"/>
        <v>0.5</v>
      </c>
      <c r="AA66" s="332">
        <f>Y66/'CHEMMYS 2ND'!$D$5</f>
        <v>0.05</v>
      </c>
      <c r="AB66" s="262"/>
      <c r="AC66" s="333">
        <f t="shared" si="212"/>
        <v>0</v>
      </c>
      <c r="AD66" s="333">
        <f t="shared" si="213"/>
        <v>1</v>
      </c>
      <c r="AE66" s="333">
        <f t="shared" si="214"/>
        <v>0</v>
      </c>
      <c r="AF66" s="264"/>
      <c r="AG66" s="333">
        <f>COUNT(O66:W66)</f>
        <v>1</v>
      </c>
      <c r="AI66" s="485"/>
      <c r="AJ66" s="485"/>
      <c r="AK66" s="485"/>
      <c r="AL66" s="486"/>
      <c r="AM66" s="485"/>
      <c r="AN66" s="485"/>
      <c r="AO66" s="485"/>
      <c r="AP66" s="485"/>
      <c r="AQ66" s="485"/>
      <c r="AR66" s="485"/>
      <c r="AS66" s="485"/>
      <c r="AT66" s="485"/>
      <c r="AU66" s="485"/>
      <c r="AV66" s="485"/>
      <c r="AW66" s="485"/>
      <c r="AX66" s="485"/>
      <c r="AY66" s="485"/>
      <c r="AZ66" s="485"/>
      <c r="BA66" s="485"/>
    </row>
    <row r="67" spans="1:53">
      <c r="B67" s="704"/>
      <c r="C67" s="326" t="s">
        <v>149</v>
      </c>
      <c r="D67" s="425" t="s">
        <v>148</v>
      </c>
      <c r="E67" s="425" t="s">
        <v>150</v>
      </c>
      <c r="F67" s="425" t="s">
        <v>148</v>
      </c>
      <c r="G67" s="425" t="s">
        <v>150</v>
      </c>
      <c r="H67" s="425" t="s">
        <v>150</v>
      </c>
      <c r="I67" s="425" t="s">
        <v>148</v>
      </c>
      <c r="J67" s="425" t="s">
        <v>150</v>
      </c>
      <c r="K67" s="425" t="s">
        <v>148</v>
      </c>
      <c r="L67" s="425" t="s">
        <v>150</v>
      </c>
      <c r="M67" s="425" t="s">
        <v>148</v>
      </c>
      <c r="N67" s="425" t="s">
        <v>150</v>
      </c>
      <c r="O67" s="425" t="s">
        <v>148</v>
      </c>
      <c r="P67" s="425" t="s">
        <v>150</v>
      </c>
      <c r="Q67" s="425" t="s">
        <v>148</v>
      </c>
      <c r="R67" s="425" t="s">
        <v>150</v>
      </c>
      <c r="S67" s="425" t="s">
        <v>148</v>
      </c>
      <c r="T67" s="425" t="s">
        <v>150</v>
      </c>
      <c r="U67" s="425" t="s">
        <v>148</v>
      </c>
      <c r="V67" s="425" t="s">
        <v>150</v>
      </c>
      <c r="W67" s="425" t="s">
        <v>148</v>
      </c>
      <c r="X67" s="331">
        <f>SUM(X61:X66)</f>
        <v>87</v>
      </c>
      <c r="Y67" s="397"/>
      <c r="Z67" s="279"/>
      <c r="AA67" s="279"/>
      <c r="AB67" s="262"/>
      <c r="AC67" s="263"/>
      <c r="AD67" s="263"/>
      <c r="AE67" s="263"/>
      <c r="AF67" s="262"/>
      <c r="AG67" s="263"/>
      <c r="AI67" s="263"/>
      <c r="AJ67" s="263"/>
      <c r="AK67" s="263"/>
      <c r="AM67" s="263"/>
      <c r="AN67" s="263"/>
      <c r="AO67" s="263"/>
      <c r="AP67" s="263"/>
      <c r="AQ67" s="263"/>
      <c r="AR67" s="263"/>
      <c r="AS67" s="263"/>
      <c r="AT67" s="263"/>
      <c r="AU67" s="263"/>
      <c r="AV67" s="263"/>
    </row>
    <row r="68" spans="1:53">
      <c r="B68" s="704"/>
      <c r="C68" s="326" t="s">
        <v>151</v>
      </c>
      <c r="D68" s="425">
        <f t="shared" ref="D68:E68" si="215">SUM(D61:D66)</f>
        <v>6</v>
      </c>
      <c r="E68" s="425">
        <f t="shared" si="215"/>
        <v>4</v>
      </c>
      <c r="F68" s="425">
        <f t="shared" ref="F68:G68" si="216">SUM(F61:F66)</f>
        <v>3</v>
      </c>
      <c r="G68" s="425">
        <f t="shared" si="216"/>
        <v>5</v>
      </c>
      <c r="H68" s="425">
        <f t="shared" ref="H68:I68" si="217">SUM(H61:H66)</f>
        <v>7</v>
      </c>
      <c r="I68" s="425">
        <f t="shared" si="217"/>
        <v>4</v>
      </c>
      <c r="J68" s="425">
        <f t="shared" ref="J68:K68" si="218">SUM(J61:J66)</f>
        <v>4</v>
      </c>
      <c r="K68" s="425">
        <f t="shared" si="218"/>
        <v>5</v>
      </c>
      <c r="L68" s="425">
        <f t="shared" ref="L68:M68" si="219">SUM(L61:L66)</f>
        <v>4</v>
      </c>
      <c r="M68" s="425">
        <f t="shared" si="219"/>
        <v>6</v>
      </c>
      <c r="N68" s="425">
        <f t="shared" ref="N68:O68" si="220">SUM(N61:N66)</f>
        <v>6</v>
      </c>
      <c r="O68" s="425">
        <f t="shared" si="220"/>
        <v>4</v>
      </c>
      <c r="P68" s="425">
        <f t="shared" ref="P68:Q68" si="221">SUM(P61:P66)</f>
        <v>3</v>
      </c>
      <c r="Q68" s="425">
        <f t="shared" si="221"/>
        <v>4</v>
      </c>
      <c r="R68" s="425">
        <f t="shared" ref="R68:S68" si="222">SUM(R61:R66)</f>
        <v>2</v>
      </c>
      <c r="S68" s="425">
        <f t="shared" si="222"/>
        <v>5</v>
      </c>
      <c r="T68" s="425">
        <f t="shared" ref="T68:U68" si="223">SUM(T61:T66)</f>
        <v>4</v>
      </c>
      <c r="U68" s="425">
        <f t="shared" si="223"/>
        <v>4</v>
      </c>
      <c r="V68" s="425">
        <f t="shared" ref="V68:W68" si="224">SUM(V61:V66)</f>
        <v>3</v>
      </c>
      <c r="W68" s="425">
        <f t="shared" si="224"/>
        <v>4</v>
      </c>
      <c r="Y68" s="397"/>
      <c r="Z68" s="279"/>
      <c r="AA68" s="279"/>
      <c r="AB68" s="262"/>
      <c r="AC68" s="263"/>
      <c r="AD68" s="263"/>
      <c r="AE68" s="263"/>
      <c r="AF68" s="262"/>
      <c r="AG68" s="263"/>
      <c r="AI68" s="263"/>
      <c r="AJ68" s="263"/>
      <c r="AK68" s="263"/>
      <c r="AM68" s="263"/>
      <c r="AN68" s="263"/>
      <c r="AO68" s="263"/>
      <c r="AP68" s="263"/>
      <c r="AQ68" s="263"/>
      <c r="AR68" s="263"/>
      <c r="AS68" s="263"/>
      <c r="AT68" s="263"/>
      <c r="AU68" s="263"/>
      <c r="AV68" s="263"/>
    </row>
    <row r="69" spans="1:53">
      <c r="A69" s="262"/>
      <c r="B69" s="704"/>
      <c r="C69" s="326" t="s">
        <v>104</v>
      </c>
      <c r="D69" s="327" t="str">
        <f t="shared" ref="D69:I69" si="225">IF(D68&gt;4,"W",IF(D68=4,"D", IF(D68&lt;4,"L")))</f>
        <v>W</v>
      </c>
      <c r="E69" s="327" t="str">
        <f t="shared" si="225"/>
        <v>D</v>
      </c>
      <c r="F69" s="327" t="str">
        <f t="shared" si="225"/>
        <v>L</v>
      </c>
      <c r="G69" s="327" t="str">
        <f t="shared" si="225"/>
        <v>W</v>
      </c>
      <c r="H69" s="327" t="str">
        <f t="shared" si="225"/>
        <v>W</v>
      </c>
      <c r="I69" s="327" t="str">
        <f t="shared" si="225"/>
        <v>D</v>
      </c>
      <c r="J69" s="327" t="str">
        <f t="shared" ref="J69:K69" si="226">IF(J68&gt;4,"W",IF(J68=4,"D", IF(J68&lt;4,"L")))</f>
        <v>D</v>
      </c>
      <c r="K69" s="327" t="str">
        <f t="shared" si="226"/>
        <v>W</v>
      </c>
      <c r="L69" s="327" t="str">
        <f t="shared" ref="L69:M69" si="227">IF(L68&gt;4,"W",IF(L68=4,"D", IF(L68&lt;4,"L")))</f>
        <v>D</v>
      </c>
      <c r="M69" s="327" t="str">
        <f t="shared" si="227"/>
        <v>W</v>
      </c>
      <c r="N69" s="327" t="str">
        <f t="shared" ref="N69:O69" si="228">IF(N68&gt;4,"W",IF(N68=4,"D", IF(N68&lt;4,"L")))</f>
        <v>W</v>
      </c>
      <c r="O69" s="327" t="str">
        <f t="shared" si="228"/>
        <v>D</v>
      </c>
      <c r="P69" s="327" t="str">
        <f t="shared" ref="P69:Q69" si="229">IF(P68&gt;4,"W",IF(P68=4,"D", IF(P68&lt;4,"L")))</f>
        <v>L</v>
      </c>
      <c r="Q69" s="327" t="str">
        <f t="shared" si="229"/>
        <v>D</v>
      </c>
      <c r="R69" s="327" t="str">
        <f t="shared" ref="R69:S69" si="230">IF(R68&gt;4,"W",IF(R68=4,"D", IF(R68&lt;4,"L")))</f>
        <v>L</v>
      </c>
      <c r="S69" s="327" t="str">
        <f t="shared" si="230"/>
        <v>W</v>
      </c>
      <c r="T69" s="327" t="str">
        <f t="shared" ref="T69:U69" si="231">IF(T68&gt;4,"W",IF(T68=4,"D", IF(T68&lt;4,"L")))</f>
        <v>D</v>
      </c>
      <c r="U69" s="327" t="str">
        <f t="shared" si="231"/>
        <v>D</v>
      </c>
      <c r="V69" s="327" t="str">
        <f t="shared" ref="V69:W69" si="232">IF(V68&gt;4,"W",IF(V68=4,"D", IF(V68&lt;4,"L")))</f>
        <v>L</v>
      </c>
      <c r="W69" s="327" t="str">
        <f t="shared" si="232"/>
        <v>D</v>
      </c>
      <c r="X69" s="265"/>
      <c r="Y69" s="397"/>
      <c r="AB69" s="263"/>
      <c r="AC69" s="263"/>
      <c r="AD69" s="263"/>
      <c r="AE69" s="263"/>
      <c r="AF69" s="263"/>
      <c r="AG69" s="263"/>
      <c r="AI69" s="263"/>
      <c r="AJ69" s="263"/>
      <c r="AK69" s="263"/>
      <c r="AM69" s="263"/>
      <c r="AN69" s="263"/>
      <c r="AO69" s="263"/>
      <c r="AP69" s="263"/>
      <c r="AQ69" s="263"/>
      <c r="AR69" s="263"/>
      <c r="AS69" s="263"/>
      <c r="AT69" s="263"/>
      <c r="AU69" s="263"/>
      <c r="AV69" s="353"/>
    </row>
    <row r="70" spans="1:53">
      <c r="A70" s="262"/>
      <c r="B70" s="705"/>
      <c r="C70" s="326" t="s">
        <v>105</v>
      </c>
      <c r="D70" s="327">
        <v>6</v>
      </c>
      <c r="E70" s="327">
        <v>4</v>
      </c>
      <c r="F70" s="327">
        <v>4</v>
      </c>
      <c r="G70" s="327">
        <v>4</v>
      </c>
      <c r="H70" s="327">
        <v>1</v>
      </c>
      <c r="I70" s="327">
        <v>1</v>
      </c>
      <c r="J70" s="327">
        <v>1</v>
      </c>
      <c r="K70" s="327">
        <v>1</v>
      </c>
      <c r="L70" s="327">
        <v>1</v>
      </c>
      <c r="M70" s="327">
        <v>1</v>
      </c>
      <c r="N70" s="327">
        <v>1</v>
      </c>
      <c r="O70" s="327">
        <v>1</v>
      </c>
      <c r="P70" s="327">
        <v>1</v>
      </c>
      <c r="Q70" s="327">
        <v>1</v>
      </c>
      <c r="R70" s="327">
        <v>1</v>
      </c>
      <c r="S70" s="327">
        <v>1</v>
      </c>
      <c r="T70" s="327">
        <v>1</v>
      </c>
      <c r="U70" s="327">
        <v>1</v>
      </c>
      <c r="V70" s="327">
        <v>1</v>
      </c>
      <c r="W70" s="327">
        <v>1</v>
      </c>
      <c r="X70" s="265"/>
      <c r="AB70" s="263"/>
      <c r="AC70" s="263"/>
      <c r="AD70" s="263"/>
      <c r="AE70" s="263"/>
      <c r="AF70" s="263"/>
      <c r="AG70" s="263"/>
      <c r="AI70" s="263"/>
      <c r="AJ70" s="263"/>
      <c r="AK70" s="263"/>
      <c r="AM70" s="263"/>
      <c r="AN70" s="263"/>
      <c r="AO70" s="263"/>
      <c r="AP70" s="263"/>
      <c r="AQ70" s="263"/>
      <c r="AR70" s="263"/>
      <c r="AS70" s="263"/>
      <c r="AT70" s="263"/>
      <c r="AU70" s="263"/>
      <c r="AV70" s="353"/>
    </row>
  </sheetData>
  <sortState xmlns:xlrd2="http://schemas.microsoft.com/office/spreadsheetml/2017/richdata2" ref="C70:AI71">
    <sortCondition ref="C70"/>
  </sortState>
  <mergeCells count="12">
    <mergeCell ref="B49:B59"/>
    <mergeCell ref="B61:B70"/>
    <mergeCell ref="AE1:AE2"/>
    <mergeCell ref="B14:B23"/>
    <mergeCell ref="B25:B35"/>
    <mergeCell ref="AM1:BA1"/>
    <mergeCell ref="AI1:AJ2"/>
    <mergeCell ref="B3:B12"/>
    <mergeCell ref="B37:B47"/>
    <mergeCell ref="D1:W1"/>
    <mergeCell ref="AC1:AC2"/>
    <mergeCell ref="AD1:AD2"/>
  </mergeCells>
  <phoneticPr fontId="18" type="noConversion"/>
  <conditionalFormatting sqref="X50 X64 X3 X6:X8 X14:X19 X25:X31 X52:X54 X37:X43">
    <cfRule type="cellIs" dxfId="403" priority="1673" operator="greaterThan">
      <formula>$AK3</formula>
    </cfRule>
  </conditionalFormatting>
  <conditionalFormatting sqref="X49">
    <cfRule type="cellIs" dxfId="402" priority="1664" operator="greaterThan">
      <formula>$AK49</formula>
    </cfRule>
  </conditionalFormatting>
  <conditionalFormatting sqref="X61">
    <cfRule type="cellIs" dxfId="401" priority="1662" operator="greaterThan">
      <formula>$AK61</formula>
    </cfRule>
  </conditionalFormatting>
  <conditionalFormatting sqref="X62">
    <cfRule type="cellIs" dxfId="400" priority="1661" operator="greaterThan">
      <formula>$AK62</formula>
    </cfRule>
  </conditionalFormatting>
  <conditionalFormatting sqref="AG4:AG6">
    <cfRule type="cellIs" dxfId="399" priority="1378" operator="greaterThanOrEqual">
      <formula>10</formula>
    </cfRule>
  </conditionalFormatting>
  <conditionalFormatting sqref="AG4:AG6">
    <cfRule type="cellIs" dxfId="398" priority="1377" operator="greaterThanOrEqual">
      <formula>10</formula>
    </cfRule>
  </conditionalFormatting>
  <conditionalFormatting sqref="AG4:AG6">
    <cfRule type="cellIs" dxfId="397" priority="1376" operator="greaterThanOrEqual">
      <formula>10</formula>
    </cfRule>
  </conditionalFormatting>
  <conditionalFormatting sqref="AG4:AG6">
    <cfRule type="cellIs" dxfId="396" priority="1375" operator="greaterThanOrEqual">
      <formula>10</formula>
    </cfRule>
  </conditionalFormatting>
  <conditionalFormatting sqref="AG4:AG6">
    <cfRule type="cellIs" dxfId="395" priority="1374" operator="greaterThanOrEqual">
      <formula>10</formula>
    </cfRule>
  </conditionalFormatting>
  <conditionalFormatting sqref="AG4:AG6">
    <cfRule type="cellIs" dxfId="394" priority="1373" operator="greaterThanOrEqual">
      <formula>10</formula>
    </cfRule>
  </conditionalFormatting>
  <conditionalFormatting sqref="AG4:AG6">
    <cfRule type="cellIs" dxfId="393" priority="1372" operator="greaterThanOrEqual">
      <formula>10</formula>
    </cfRule>
  </conditionalFormatting>
  <conditionalFormatting sqref="AG4:AG6">
    <cfRule type="cellIs" dxfId="392" priority="1371" operator="greaterThanOrEqual">
      <formula>10</formula>
    </cfRule>
  </conditionalFormatting>
  <conditionalFormatting sqref="AG4:AG6">
    <cfRule type="cellIs" dxfId="391" priority="1370" operator="greaterThanOrEqual">
      <formula>10</formula>
    </cfRule>
  </conditionalFormatting>
  <conditionalFormatting sqref="AG4:AG6">
    <cfRule type="cellIs" dxfId="390" priority="1369" operator="greaterThanOrEqual">
      <formula>10</formula>
    </cfRule>
  </conditionalFormatting>
  <conditionalFormatting sqref="X51">
    <cfRule type="cellIs" dxfId="389" priority="1195" operator="greaterThan">
      <formula>$AK51</formula>
    </cfRule>
  </conditionalFormatting>
  <conditionalFormatting sqref="AG18">
    <cfRule type="cellIs" dxfId="388" priority="798" operator="greaterThanOrEqual">
      <formula>10</formula>
    </cfRule>
  </conditionalFormatting>
  <conditionalFormatting sqref="AG18">
    <cfRule type="cellIs" dxfId="387" priority="797" operator="greaterThanOrEqual">
      <formula>10</formula>
    </cfRule>
  </conditionalFormatting>
  <conditionalFormatting sqref="AG18">
    <cfRule type="cellIs" dxfId="386" priority="796" operator="greaterThanOrEqual">
      <formula>10</formula>
    </cfRule>
  </conditionalFormatting>
  <conditionalFormatting sqref="AG18">
    <cfRule type="cellIs" dxfId="385" priority="795" operator="greaterThanOrEqual">
      <formula>10</formula>
    </cfRule>
  </conditionalFormatting>
  <conditionalFormatting sqref="AG18">
    <cfRule type="cellIs" dxfId="384" priority="794" operator="greaterThanOrEqual">
      <formula>10</formula>
    </cfRule>
  </conditionalFormatting>
  <conditionalFormatting sqref="AG18">
    <cfRule type="cellIs" dxfId="383" priority="793" operator="greaterThanOrEqual">
      <formula>10</formula>
    </cfRule>
  </conditionalFormatting>
  <conditionalFormatting sqref="AG18">
    <cfRule type="cellIs" dxfId="382" priority="792" operator="greaterThanOrEqual">
      <formula>10</formula>
    </cfRule>
  </conditionalFormatting>
  <conditionalFormatting sqref="AG18">
    <cfRule type="cellIs" dxfId="381" priority="791" operator="greaterThanOrEqual">
      <formula>10</formula>
    </cfRule>
  </conditionalFormatting>
  <conditionalFormatting sqref="AG18">
    <cfRule type="cellIs" dxfId="380" priority="790" operator="greaterThanOrEqual">
      <formula>10</formula>
    </cfRule>
  </conditionalFormatting>
  <conditionalFormatting sqref="AG18">
    <cfRule type="cellIs" dxfId="379" priority="789" operator="greaterThanOrEqual">
      <formula>10</formula>
    </cfRule>
  </conditionalFormatting>
  <conditionalFormatting sqref="X4:X5">
    <cfRule type="cellIs" dxfId="378" priority="782" operator="greaterThan">
      <formula>$AK4</formula>
    </cfRule>
  </conditionalFormatting>
  <conditionalFormatting sqref="AG29">
    <cfRule type="cellIs" dxfId="377" priority="741" operator="greaterThanOrEqual">
      <formula>10</formula>
    </cfRule>
  </conditionalFormatting>
  <conditionalFormatting sqref="AG29">
    <cfRule type="cellIs" dxfId="376" priority="740" operator="greaterThanOrEqual">
      <formula>10</formula>
    </cfRule>
  </conditionalFormatting>
  <conditionalFormatting sqref="AG29">
    <cfRule type="cellIs" dxfId="375" priority="739" operator="greaterThanOrEqual">
      <formula>10</formula>
    </cfRule>
  </conditionalFormatting>
  <conditionalFormatting sqref="AG29">
    <cfRule type="cellIs" dxfId="374" priority="738" operator="greaterThanOrEqual">
      <formula>10</formula>
    </cfRule>
  </conditionalFormatting>
  <conditionalFormatting sqref="AG29">
    <cfRule type="cellIs" dxfId="373" priority="737" operator="greaterThanOrEqual">
      <formula>10</formula>
    </cfRule>
  </conditionalFormatting>
  <conditionalFormatting sqref="AG29">
    <cfRule type="cellIs" dxfId="372" priority="736" operator="greaterThanOrEqual">
      <formula>10</formula>
    </cfRule>
  </conditionalFormatting>
  <conditionalFormatting sqref="AG29">
    <cfRule type="cellIs" dxfId="371" priority="735" operator="greaterThanOrEqual">
      <formula>10</formula>
    </cfRule>
  </conditionalFormatting>
  <conditionalFormatting sqref="AG29">
    <cfRule type="cellIs" dxfId="370" priority="734" operator="greaterThanOrEqual">
      <formula>10</formula>
    </cfRule>
  </conditionalFormatting>
  <conditionalFormatting sqref="AG29">
    <cfRule type="cellIs" dxfId="369" priority="733" operator="greaterThanOrEqual">
      <formula>10</formula>
    </cfRule>
  </conditionalFormatting>
  <conditionalFormatting sqref="AG29">
    <cfRule type="cellIs" dxfId="368" priority="732" operator="greaterThanOrEqual">
      <formula>10</formula>
    </cfRule>
  </conditionalFormatting>
  <conditionalFormatting sqref="AG39:AG40">
    <cfRule type="cellIs" dxfId="367" priority="711" operator="greaterThanOrEqual">
      <formula>10</formula>
    </cfRule>
  </conditionalFormatting>
  <conditionalFormatting sqref="AG39:AG40">
    <cfRule type="cellIs" dxfId="366" priority="710" operator="greaterThanOrEqual">
      <formula>10</formula>
    </cfRule>
  </conditionalFormatting>
  <conditionalFormatting sqref="AG39:AG40">
    <cfRule type="cellIs" dxfId="365" priority="709" operator="greaterThanOrEqual">
      <formula>10</formula>
    </cfRule>
  </conditionalFormatting>
  <conditionalFormatting sqref="AG39:AG40">
    <cfRule type="cellIs" dxfId="364" priority="708" operator="greaterThanOrEqual">
      <formula>10</formula>
    </cfRule>
  </conditionalFormatting>
  <conditionalFormatting sqref="AG39:AG40">
    <cfRule type="cellIs" dxfId="363" priority="707" operator="greaterThanOrEqual">
      <formula>10</formula>
    </cfRule>
  </conditionalFormatting>
  <conditionalFormatting sqref="AG39:AG40">
    <cfRule type="cellIs" dxfId="362" priority="706" operator="greaterThanOrEqual">
      <formula>10</formula>
    </cfRule>
  </conditionalFormatting>
  <conditionalFormatting sqref="AG39:AG40">
    <cfRule type="cellIs" dxfId="361" priority="705" operator="greaterThanOrEqual">
      <formula>10</formula>
    </cfRule>
  </conditionalFormatting>
  <conditionalFormatting sqref="AG39:AG40">
    <cfRule type="cellIs" dxfId="360" priority="704" operator="greaterThanOrEqual">
      <formula>10</formula>
    </cfRule>
  </conditionalFormatting>
  <conditionalFormatting sqref="AG39:AG40">
    <cfRule type="cellIs" dxfId="359" priority="703" operator="greaterThanOrEqual">
      <formula>10</formula>
    </cfRule>
  </conditionalFormatting>
  <conditionalFormatting sqref="AG39:AG40">
    <cfRule type="cellIs" dxfId="358" priority="702" operator="greaterThanOrEqual">
      <formula>10</formula>
    </cfRule>
  </conditionalFormatting>
  <conditionalFormatting sqref="AG27">
    <cfRule type="cellIs" dxfId="357" priority="691" operator="greaterThanOrEqual">
      <formula>10</formula>
    </cfRule>
  </conditionalFormatting>
  <conditionalFormatting sqref="AG27">
    <cfRule type="cellIs" dxfId="356" priority="690" operator="greaterThanOrEqual">
      <formula>10</formula>
    </cfRule>
  </conditionalFormatting>
  <conditionalFormatting sqref="AG27">
    <cfRule type="cellIs" dxfId="355" priority="689" operator="greaterThanOrEqual">
      <formula>10</formula>
    </cfRule>
  </conditionalFormatting>
  <conditionalFormatting sqref="AG27">
    <cfRule type="cellIs" dxfId="354" priority="688" operator="greaterThanOrEqual">
      <formula>10</formula>
    </cfRule>
  </conditionalFormatting>
  <conditionalFormatting sqref="AG27">
    <cfRule type="cellIs" dxfId="353" priority="687" operator="greaterThanOrEqual">
      <formula>10</formula>
    </cfRule>
  </conditionalFormatting>
  <conditionalFormatting sqref="AG27">
    <cfRule type="cellIs" dxfId="352" priority="686" operator="greaterThanOrEqual">
      <formula>10</formula>
    </cfRule>
  </conditionalFormatting>
  <conditionalFormatting sqref="AG27">
    <cfRule type="cellIs" dxfId="351" priority="685" operator="greaterThanOrEqual">
      <formula>10</formula>
    </cfRule>
  </conditionalFormatting>
  <conditionalFormatting sqref="AG27">
    <cfRule type="cellIs" dxfId="350" priority="684" operator="greaterThanOrEqual">
      <formula>10</formula>
    </cfRule>
  </conditionalFormatting>
  <conditionalFormatting sqref="AG27">
    <cfRule type="cellIs" dxfId="349" priority="683" operator="greaterThanOrEqual">
      <formula>10</formula>
    </cfRule>
  </conditionalFormatting>
  <conditionalFormatting sqref="AG27">
    <cfRule type="cellIs" dxfId="348" priority="682" operator="greaterThanOrEqual">
      <formula>10</formula>
    </cfRule>
  </conditionalFormatting>
  <conditionalFormatting sqref="AG54">
    <cfRule type="cellIs" dxfId="347" priority="671" operator="greaterThanOrEqual">
      <formula>10</formula>
    </cfRule>
  </conditionalFormatting>
  <conditionalFormatting sqref="AG54">
    <cfRule type="cellIs" dxfId="346" priority="670" operator="greaterThanOrEqual">
      <formula>10</formula>
    </cfRule>
  </conditionalFormatting>
  <conditionalFormatting sqref="AG54">
    <cfRule type="cellIs" dxfId="345" priority="669" operator="greaterThanOrEqual">
      <formula>10</formula>
    </cfRule>
  </conditionalFormatting>
  <conditionalFormatting sqref="AG54">
    <cfRule type="cellIs" dxfId="344" priority="668" operator="greaterThanOrEqual">
      <formula>10</formula>
    </cfRule>
  </conditionalFormatting>
  <conditionalFormatting sqref="AG54">
    <cfRule type="cellIs" dxfId="343" priority="667" operator="greaterThanOrEqual">
      <formula>10</formula>
    </cfRule>
  </conditionalFormatting>
  <conditionalFormatting sqref="AG54">
    <cfRule type="cellIs" dxfId="342" priority="666" operator="greaterThanOrEqual">
      <formula>10</formula>
    </cfRule>
  </conditionalFormatting>
  <conditionalFormatting sqref="AG54">
    <cfRule type="cellIs" dxfId="341" priority="665" operator="greaterThanOrEqual">
      <formula>10</formula>
    </cfRule>
  </conditionalFormatting>
  <conditionalFormatting sqref="AG54">
    <cfRule type="cellIs" dxfId="340" priority="664" operator="greaterThanOrEqual">
      <formula>10</formula>
    </cfRule>
  </conditionalFormatting>
  <conditionalFormatting sqref="AG54">
    <cfRule type="cellIs" dxfId="339" priority="663" operator="greaterThanOrEqual">
      <formula>10</formula>
    </cfRule>
  </conditionalFormatting>
  <conditionalFormatting sqref="AG54">
    <cfRule type="cellIs" dxfId="338" priority="662" operator="greaterThanOrEqual">
      <formula>10</formula>
    </cfRule>
  </conditionalFormatting>
  <conditionalFormatting sqref="AG61">
    <cfRule type="cellIs" dxfId="337" priority="661" operator="greaterThanOrEqual">
      <formula>10</formula>
    </cfRule>
  </conditionalFormatting>
  <conditionalFormatting sqref="AG61">
    <cfRule type="cellIs" dxfId="336" priority="660" operator="greaterThanOrEqual">
      <formula>10</formula>
    </cfRule>
  </conditionalFormatting>
  <conditionalFormatting sqref="AG61">
    <cfRule type="cellIs" dxfId="335" priority="659" operator="greaterThanOrEqual">
      <formula>10</formula>
    </cfRule>
  </conditionalFormatting>
  <conditionalFormatting sqref="AG61">
    <cfRule type="cellIs" dxfId="334" priority="658" operator="greaterThanOrEqual">
      <formula>10</formula>
    </cfRule>
  </conditionalFormatting>
  <conditionalFormatting sqref="AG61">
    <cfRule type="cellIs" dxfId="333" priority="657" operator="greaterThanOrEqual">
      <formula>10</formula>
    </cfRule>
  </conditionalFormatting>
  <conditionalFormatting sqref="AG61">
    <cfRule type="cellIs" dxfId="332" priority="656" operator="greaterThanOrEqual">
      <formula>10</formula>
    </cfRule>
  </conditionalFormatting>
  <conditionalFormatting sqref="AG61">
    <cfRule type="cellIs" dxfId="331" priority="655" operator="greaterThanOrEqual">
      <formula>10</formula>
    </cfRule>
  </conditionalFormatting>
  <conditionalFormatting sqref="AG61">
    <cfRule type="cellIs" dxfId="330" priority="654" operator="greaterThanOrEqual">
      <formula>10</formula>
    </cfRule>
  </conditionalFormatting>
  <conditionalFormatting sqref="AG61">
    <cfRule type="cellIs" dxfId="329" priority="653" operator="greaterThanOrEqual">
      <formula>10</formula>
    </cfRule>
  </conditionalFormatting>
  <conditionalFormatting sqref="AG61">
    <cfRule type="cellIs" dxfId="328" priority="652" operator="greaterThanOrEqual">
      <formula>10</formula>
    </cfRule>
  </conditionalFormatting>
  <conditionalFormatting sqref="AG42">
    <cfRule type="cellIs" dxfId="327" priority="621" operator="greaterThanOrEqual">
      <formula>10</formula>
    </cfRule>
  </conditionalFormatting>
  <conditionalFormatting sqref="AG42">
    <cfRule type="cellIs" dxfId="326" priority="620" operator="greaterThanOrEqual">
      <formula>10</formula>
    </cfRule>
  </conditionalFormatting>
  <conditionalFormatting sqref="AG42">
    <cfRule type="cellIs" dxfId="325" priority="619" operator="greaterThanOrEqual">
      <formula>10</formula>
    </cfRule>
  </conditionalFormatting>
  <conditionalFormatting sqref="AG42">
    <cfRule type="cellIs" dxfId="324" priority="618" operator="greaterThanOrEqual">
      <formula>10</formula>
    </cfRule>
  </conditionalFormatting>
  <conditionalFormatting sqref="AG42">
    <cfRule type="cellIs" dxfId="323" priority="617" operator="greaterThanOrEqual">
      <formula>10</formula>
    </cfRule>
  </conditionalFormatting>
  <conditionalFormatting sqref="AG42">
    <cfRule type="cellIs" dxfId="322" priority="616" operator="greaterThanOrEqual">
      <formula>10</formula>
    </cfRule>
  </conditionalFormatting>
  <conditionalFormatting sqref="AG42">
    <cfRule type="cellIs" dxfId="321" priority="615" operator="greaterThanOrEqual">
      <formula>10</formula>
    </cfRule>
  </conditionalFormatting>
  <conditionalFormatting sqref="AG42">
    <cfRule type="cellIs" dxfId="320" priority="614" operator="greaterThanOrEqual">
      <formula>10</formula>
    </cfRule>
  </conditionalFormatting>
  <conditionalFormatting sqref="AG42">
    <cfRule type="cellIs" dxfId="319" priority="613" operator="greaterThanOrEqual">
      <formula>10</formula>
    </cfRule>
  </conditionalFormatting>
  <conditionalFormatting sqref="AG42">
    <cfRule type="cellIs" dxfId="318" priority="612" operator="greaterThanOrEqual">
      <formula>10</formula>
    </cfRule>
  </conditionalFormatting>
  <conditionalFormatting sqref="AG53">
    <cfRule type="cellIs" dxfId="317" priority="571" operator="greaterThanOrEqual">
      <formula>10</formula>
    </cfRule>
  </conditionalFormatting>
  <conditionalFormatting sqref="AG53">
    <cfRule type="cellIs" dxfId="316" priority="570" operator="greaterThanOrEqual">
      <formula>10</formula>
    </cfRule>
  </conditionalFormatting>
  <conditionalFormatting sqref="AG53">
    <cfRule type="cellIs" dxfId="315" priority="569" operator="greaterThanOrEqual">
      <formula>10</formula>
    </cfRule>
  </conditionalFormatting>
  <conditionalFormatting sqref="AG53">
    <cfRule type="cellIs" dxfId="314" priority="568" operator="greaterThanOrEqual">
      <formula>10</formula>
    </cfRule>
  </conditionalFormatting>
  <conditionalFormatting sqref="AG53">
    <cfRule type="cellIs" dxfId="313" priority="567" operator="greaterThanOrEqual">
      <formula>10</formula>
    </cfRule>
  </conditionalFormatting>
  <conditionalFormatting sqref="AG53">
    <cfRule type="cellIs" dxfId="312" priority="566" operator="greaterThanOrEqual">
      <formula>10</formula>
    </cfRule>
  </conditionalFormatting>
  <conditionalFormatting sqref="AG53">
    <cfRule type="cellIs" dxfId="311" priority="565" operator="greaterThanOrEqual">
      <formula>10</formula>
    </cfRule>
  </conditionalFormatting>
  <conditionalFormatting sqref="AG53">
    <cfRule type="cellIs" dxfId="310" priority="564" operator="greaterThanOrEqual">
      <formula>10</formula>
    </cfRule>
  </conditionalFormatting>
  <conditionalFormatting sqref="AG53">
    <cfRule type="cellIs" dxfId="309" priority="563" operator="greaterThanOrEqual">
      <formula>10</formula>
    </cfRule>
  </conditionalFormatting>
  <conditionalFormatting sqref="AG53">
    <cfRule type="cellIs" dxfId="308" priority="562" operator="greaterThanOrEqual">
      <formula>10</formula>
    </cfRule>
  </conditionalFormatting>
  <conditionalFormatting sqref="AG49">
    <cfRule type="cellIs" dxfId="307" priority="551" operator="greaterThanOrEqual">
      <formula>10</formula>
    </cfRule>
  </conditionalFormatting>
  <conditionalFormatting sqref="AG49">
    <cfRule type="cellIs" dxfId="306" priority="550" operator="greaterThanOrEqual">
      <formula>10</formula>
    </cfRule>
  </conditionalFormatting>
  <conditionalFormatting sqref="AG49">
    <cfRule type="cellIs" dxfId="305" priority="549" operator="greaterThanOrEqual">
      <formula>10</formula>
    </cfRule>
  </conditionalFormatting>
  <conditionalFormatting sqref="AG49">
    <cfRule type="cellIs" dxfId="304" priority="548" operator="greaterThanOrEqual">
      <formula>10</formula>
    </cfRule>
  </conditionalFormatting>
  <conditionalFormatting sqref="AG49">
    <cfRule type="cellIs" dxfId="303" priority="547" operator="greaterThanOrEqual">
      <formula>10</formula>
    </cfRule>
  </conditionalFormatting>
  <conditionalFormatting sqref="AG49">
    <cfRule type="cellIs" dxfId="302" priority="546" operator="greaterThanOrEqual">
      <formula>10</formula>
    </cfRule>
  </conditionalFormatting>
  <conditionalFormatting sqref="AG49">
    <cfRule type="cellIs" dxfId="301" priority="545" operator="greaterThanOrEqual">
      <formula>10</formula>
    </cfRule>
  </conditionalFormatting>
  <conditionalFormatting sqref="AG49">
    <cfRule type="cellIs" dxfId="300" priority="544" operator="greaterThanOrEqual">
      <formula>10</formula>
    </cfRule>
  </conditionalFormatting>
  <conditionalFormatting sqref="AG49">
    <cfRule type="cellIs" dxfId="299" priority="543" operator="greaterThanOrEqual">
      <formula>10</formula>
    </cfRule>
  </conditionalFormatting>
  <conditionalFormatting sqref="AG49">
    <cfRule type="cellIs" dxfId="298" priority="542" operator="greaterThanOrEqual">
      <formula>10</formula>
    </cfRule>
  </conditionalFormatting>
  <conditionalFormatting sqref="AG7">
    <cfRule type="cellIs" dxfId="297" priority="471" operator="greaterThanOrEqual">
      <formula>10</formula>
    </cfRule>
  </conditionalFormatting>
  <conditionalFormatting sqref="AG7">
    <cfRule type="cellIs" dxfId="296" priority="470" operator="greaterThanOrEqual">
      <formula>10</formula>
    </cfRule>
  </conditionalFormatting>
  <conditionalFormatting sqref="AG7">
    <cfRule type="cellIs" dxfId="295" priority="469" operator="greaterThanOrEqual">
      <formula>10</formula>
    </cfRule>
  </conditionalFormatting>
  <conditionalFormatting sqref="AG7">
    <cfRule type="cellIs" dxfId="294" priority="468" operator="greaterThanOrEqual">
      <formula>10</formula>
    </cfRule>
  </conditionalFormatting>
  <conditionalFormatting sqref="AG7">
    <cfRule type="cellIs" dxfId="293" priority="467" operator="greaterThanOrEqual">
      <formula>10</formula>
    </cfRule>
  </conditionalFormatting>
  <conditionalFormatting sqref="AG7">
    <cfRule type="cellIs" dxfId="292" priority="466" operator="greaterThanOrEqual">
      <formula>10</formula>
    </cfRule>
  </conditionalFormatting>
  <conditionalFormatting sqref="AG7">
    <cfRule type="cellIs" dxfId="291" priority="465" operator="greaterThanOrEqual">
      <formula>10</formula>
    </cfRule>
  </conditionalFormatting>
  <conditionalFormatting sqref="AG7">
    <cfRule type="cellIs" dxfId="290" priority="464" operator="greaterThanOrEqual">
      <formula>10</formula>
    </cfRule>
  </conditionalFormatting>
  <conditionalFormatting sqref="AG7">
    <cfRule type="cellIs" dxfId="289" priority="463" operator="greaterThanOrEqual">
      <formula>10</formula>
    </cfRule>
  </conditionalFormatting>
  <conditionalFormatting sqref="AG7">
    <cfRule type="cellIs" dxfId="288" priority="462" operator="greaterThanOrEqual">
      <formula>10</formula>
    </cfRule>
  </conditionalFormatting>
  <conditionalFormatting sqref="AG16">
    <cfRule type="cellIs" dxfId="287" priority="451" operator="greaterThanOrEqual">
      <formula>10</formula>
    </cfRule>
  </conditionalFormatting>
  <conditionalFormatting sqref="AG16">
    <cfRule type="cellIs" dxfId="286" priority="450" operator="greaterThanOrEqual">
      <formula>10</formula>
    </cfRule>
  </conditionalFormatting>
  <conditionalFormatting sqref="AG16">
    <cfRule type="cellIs" dxfId="285" priority="449" operator="greaterThanOrEqual">
      <formula>10</formula>
    </cfRule>
  </conditionalFormatting>
  <conditionalFormatting sqref="AG16">
    <cfRule type="cellIs" dxfId="284" priority="448" operator="greaterThanOrEqual">
      <formula>10</formula>
    </cfRule>
  </conditionalFormatting>
  <conditionalFormatting sqref="AG16">
    <cfRule type="cellIs" dxfId="283" priority="447" operator="greaterThanOrEqual">
      <formula>10</formula>
    </cfRule>
  </conditionalFormatting>
  <conditionalFormatting sqref="AG16">
    <cfRule type="cellIs" dxfId="282" priority="446" operator="greaterThanOrEqual">
      <formula>10</formula>
    </cfRule>
  </conditionalFormatting>
  <conditionalFormatting sqref="AG16">
    <cfRule type="cellIs" dxfId="281" priority="445" operator="greaterThanOrEqual">
      <formula>10</formula>
    </cfRule>
  </conditionalFormatting>
  <conditionalFormatting sqref="AG16">
    <cfRule type="cellIs" dxfId="280" priority="444" operator="greaterThanOrEqual">
      <formula>10</formula>
    </cfRule>
  </conditionalFormatting>
  <conditionalFormatting sqref="AG16">
    <cfRule type="cellIs" dxfId="279" priority="443" operator="greaterThanOrEqual">
      <formula>10</formula>
    </cfRule>
  </conditionalFormatting>
  <conditionalFormatting sqref="AG16">
    <cfRule type="cellIs" dxfId="278" priority="442" operator="greaterThanOrEqual">
      <formula>10</formula>
    </cfRule>
  </conditionalFormatting>
  <conditionalFormatting sqref="AG37">
    <cfRule type="cellIs" dxfId="277" priority="381" operator="greaterThanOrEqual">
      <formula>10</formula>
    </cfRule>
  </conditionalFormatting>
  <conditionalFormatting sqref="AG37">
    <cfRule type="cellIs" dxfId="276" priority="380" operator="greaterThanOrEqual">
      <formula>10</formula>
    </cfRule>
  </conditionalFormatting>
  <conditionalFormatting sqref="AG37">
    <cfRule type="cellIs" dxfId="275" priority="379" operator="greaterThanOrEqual">
      <formula>10</formula>
    </cfRule>
  </conditionalFormatting>
  <conditionalFormatting sqref="AG37">
    <cfRule type="cellIs" dxfId="274" priority="378" operator="greaterThanOrEqual">
      <formula>10</formula>
    </cfRule>
  </conditionalFormatting>
  <conditionalFormatting sqref="AG37">
    <cfRule type="cellIs" dxfId="273" priority="377" operator="greaterThanOrEqual">
      <formula>10</formula>
    </cfRule>
  </conditionalFormatting>
  <conditionalFormatting sqref="AG37">
    <cfRule type="cellIs" dxfId="272" priority="376" operator="greaterThanOrEqual">
      <formula>10</formula>
    </cfRule>
  </conditionalFormatting>
  <conditionalFormatting sqref="AG37">
    <cfRule type="cellIs" dxfId="271" priority="375" operator="greaterThanOrEqual">
      <formula>10</formula>
    </cfRule>
  </conditionalFormatting>
  <conditionalFormatting sqref="AG37">
    <cfRule type="cellIs" dxfId="270" priority="374" operator="greaterThanOrEqual">
      <formula>10</formula>
    </cfRule>
  </conditionalFormatting>
  <conditionalFormatting sqref="AG37">
    <cfRule type="cellIs" dxfId="269" priority="373" operator="greaterThanOrEqual">
      <formula>10</formula>
    </cfRule>
  </conditionalFormatting>
  <conditionalFormatting sqref="AG37">
    <cfRule type="cellIs" dxfId="268" priority="372" operator="greaterThanOrEqual">
      <formula>10</formula>
    </cfRule>
  </conditionalFormatting>
  <conditionalFormatting sqref="AG65">
    <cfRule type="cellIs" dxfId="267" priority="361" operator="greaterThanOrEqual">
      <formula>10</formula>
    </cfRule>
  </conditionalFormatting>
  <conditionalFormatting sqref="AG65">
    <cfRule type="cellIs" dxfId="266" priority="360" operator="greaterThanOrEqual">
      <formula>10</formula>
    </cfRule>
  </conditionalFormatting>
  <conditionalFormatting sqref="AG65">
    <cfRule type="cellIs" dxfId="265" priority="359" operator="greaterThanOrEqual">
      <formula>10</formula>
    </cfRule>
  </conditionalFormatting>
  <conditionalFormatting sqref="AG65">
    <cfRule type="cellIs" dxfId="264" priority="358" operator="greaterThanOrEqual">
      <formula>10</formula>
    </cfRule>
  </conditionalFormatting>
  <conditionalFormatting sqref="AG65">
    <cfRule type="cellIs" dxfId="263" priority="357" operator="greaterThanOrEqual">
      <formula>10</formula>
    </cfRule>
  </conditionalFormatting>
  <conditionalFormatting sqref="AG65">
    <cfRule type="cellIs" dxfId="262" priority="356" operator="greaterThanOrEqual">
      <formula>10</formula>
    </cfRule>
  </conditionalFormatting>
  <conditionalFormatting sqref="AG65">
    <cfRule type="cellIs" dxfId="261" priority="355" operator="greaterThanOrEqual">
      <formula>10</formula>
    </cfRule>
  </conditionalFormatting>
  <conditionalFormatting sqref="AG65">
    <cfRule type="cellIs" dxfId="260" priority="354" operator="greaterThanOrEqual">
      <formula>10</formula>
    </cfRule>
  </conditionalFormatting>
  <conditionalFormatting sqref="AG65">
    <cfRule type="cellIs" dxfId="259" priority="353" operator="greaterThanOrEqual">
      <formula>10</formula>
    </cfRule>
  </conditionalFormatting>
  <conditionalFormatting sqref="AG65">
    <cfRule type="cellIs" dxfId="258" priority="352" operator="greaterThanOrEqual">
      <formula>10</formula>
    </cfRule>
  </conditionalFormatting>
  <conditionalFormatting sqref="AG28">
    <cfRule type="cellIs" dxfId="257" priority="341" operator="greaterThanOrEqual">
      <formula>10</formula>
    </cfRule>
  </conditionalFormatting>
  <conditionalFormatting sqref="AG28">
    <cfRule type="cellIs" dxfId="256" priority="340" operator="greaterThanOrEqual">
      <formula>10</formula>
    </cfRule>
  </conditionalFormatting>
  <conditionalFormatting sqref="AG28">
    <cfRule type="cellIs" dxfId="255" priority="339" operator="greaterThanOrEqual">
      <formula>10</formula>
    </cfRule>
  </conditionalFormatting>
  <conditionalFormatting sqref="AG28">
    <cfRule type="cellIs" dxfId="254" priority="338" operator="greaterThanOrEqual">
      <formula>10</formula>
    </cfRule>
  </conditionalFormatting>
  <conditionalFormatting sqref="AG28">
    <cfRule type="cellIs" dxfId="253" priority="337" operator="greaterThanOrEqual">
      <formula>10</formula>
    </cfRule>
  </conditionalFormatting>
  <conditionalFormatting sqref="AG28">
    <cfRule type="cellIs" dxfId="252" priority="336" operator="greaterThanOrEqual">
      <formula>10</formula>
    </cfRule>
  </conditionalFormatting>
  <conditionalFormatting sqref="AG28">
    <cfRule type="cellIs" dxfId="251" priority="335" operator="greaterThanOrEqual">
      <formula>10</formula>
    </cfRule>
  </conditionalFormatting>
  <conditionalFormatting sqref="AG28">
    <cfRule type="cellIs" dxfId="250" priority="334" operator="greaterThanOrEqual">
      <formula>10</formula>
    </cfRule>
  </conditionalFormatting>
  <conditionalFormatting sqref="AG28">
    <cfRule type="cellIs" dxfId="249" priority="333" operator="greaterThanOrEqual">
      <formula>10</formula>
    </cfRule>
  </conditionalFormatting>
  <conditionalFormatting sqref="AG28">
    <cfRule type="cellIs" dxfId="248" priority="332" operator="greaterThanOrEqual">
      <formula>10</formula>
    </cfRule>
  </conditionalFormatting>
  <conditionalFormatting sqref="AG51">
    <cfRule type="cellIs" dxfId="247" priority="281" operator="greaterThanOrEqual">
      <formula>10</formula>
    </cfRule>
  </conditionalFormatting>
  <conditionalFormatting sqref="AG51">
    <cfRule type="cellIs" dxfId="246" priority="280" operator="greaterThanOrEqual">
      <formula>10</formula>
    </cfRule>
  </conditionalFormatting>
  <conditionalFormatting sqref="AG51">
    <cfRule type="cellIs" dxfId="245" priority="279" operator="greaterThanOrEqual">
      <formula>10</formula>
    </cfRule>
  </conditionalFormatting>
  <conditionalFormatting sqref="AG51">
    <cfRule type="cellIs" dxfId="244" priority="278" operator="greaterThanOrEqual">
      <formula>10</formula>
    </cfRule>
  </conditionalFormatting>
  <conditionalFormatting sqref="AG51">
    <cfRule type="cellIs" dxfId="243" priority="277" operator="greaterThanOrEqual">
      <formula>10</formula>
    </cfRule>
  </conditionalFormatting>
  <conditionalFormatting sqref="AG51">
    <cfRule type="cellIs" dxfId="242" priority="276" operator="greaterThanOrEqual">
      <formula>10</formula>
    </cfRule>
  </conditionalFormatting>
  <conditionalFormatting sqref="AG51">
    <cfRule type="cellIs" dxfId="241" priority="275" operator="greaterThanOrEqual">
      <formula>10</formula>
    </cfRule>
  </conditionalFormatting>
  <conditionalFormatting sqref="AG51">
    <cfRule type="cellIs" dxfId="240" priority="274" operator="greaterThanOrEqual">
      <formula>10</formula>
    </cfRule>
  </conditionalFormatting>
  <conditionalFormatting sqref="AG51">
    <cfRule type="cellIs" dxfId="239" priority="273" operator="greaterThanOrEqual">
      <formula>10</formula>
    </cfRule>
  </conditionalFormatting>
  <conditionalFormatting sqref="AG51">
    <cfRule type="cellIs" dxfId="238" priority="272" operator="greaterThanOrEqual">
      <formula>10</formula>
    </cfRule>
  </conditionalFormatting>
  <conditionalFormatting sqref="AG31">
    <cfRule type="cellIs" dxfId="237" priority="241" operator="greaterThanOrEqual">
      <formula>10</formula>
    </cfRule>
  </conditionalFormatting>
  <conditionalFormatting sqref="AG31">
    <cfRule type="cellIs" dxfId="236" priority="240" operator="greaterThanOrEqual">
      <formula>10</formula>
    </cfRule>
  </conditionalFormatting>
  <conditionalFormatting sqref="AG31">
    <cfRule type="cellIs" dxfId="235" priority="239" operator="greaterThanOrEqual">
      <formula>10</formula>
    </cfRule>
  </conditionalFormatting>
  <conditionalFormatting sqref="AG31">
    <cfRule type="cellIs" dxfId="234" priority="238" operator="greaterThanOrEqual">
      <formula>10</formula>
    </cfRule>
  </conditionalFormatting>
  <conditionalFormatting sqref="AG31">
    <cfRule type="cellIs" dxfId="233" priority="237" operator="greaterThanOrEqual">
      <formula>10</formula>
    </cfRule>
  </conditionalFormatting>
  <conditionalFormatting sqref="AG31">
    <cfRule type="cellIs" dxfId="232" priority="236" operator="greaterThanOrEqual">
      <formula>10</formula>
    </cfRule>
  </conditionalFormatting>
  <conditionalFormatting sqref="AG31">
    <cfRule type="cellIs" dxfId="231" priority="235" operator="greaterThanOrEqual">
      <formula>10</formula>
    </cfRule>
  </conditionalFormatting>
  <conditionalFormatting sqref="AG31">
    <cfRule type="cellIs" dxfId="230" priority="234" operator="greaterThanOrEqual">
      <formula>10</formula>
    </cfRule>
  </conditionalFormatting>
  <conditionalFormatting sqref="AG31">
    <cfRule type="cellIs" dxfId="229" priority="233" operator="greaterThanOrEqual">
      <formula>10</formula>
    </cfRule>
  </conditionalFormatting>
  <conditionalFormatting sqref="AG31">
    <cfRule type="cellIs" dxfId="228" priority="232" operator="greaterThanOrEqual">
      <formula>10</formula>
    </cfRule>
  </conditionalFormatting>
  <conditionalFormatting sqref="X66">
    <cfRule type="cellIs" dxfId="227" priority="231" operator="greaterThan">
      <formula>$AK66</formula>
    </cfRule>
  </conditionalFormatting>
  <conditionalFormatting sqref="AG66">
    <cfRule type="cellIs" dxfId="226" priority="230" operator="greaterThanOrEqual">
      <formula>10</formula>
    </cfRule>
  </conditionalFormatting>
  <conditionalFormatting sqref="AG66">
    <cfRule type="cellIs" dxfId="225" priority="229" operator="greaterThanOrEqual">
      <formula>10</formula>
    </cfRule>
  </conditionalFormatting>
  <conditionalFormatting sqref="AG66">
    <cfRule type="cellIs" dxfId="224" priority="228" operator="greaterThanOrEqual">
      <formula>10</formula>
    </cfRule>
  </conditionalFormatting>
  <conditionalFormatting sqref="AG66">
    <cfRule type="cellIs" dxfId="223" priority="227" operator="greaterThanOrEqual">
      <formula>10</formula>
    </cfRule>
  </conditionalFormatting>
  <conditionalFormatting sqref="AG66">
    <cfRule type="cellIs" dxfId="222" priority="226" operator="greaterThanOrEqual">
      <formula>10</formula>
    </cfRule>
  </conditionalFormatting>
  <conditionalFormatting sqref="AG66">
    <cfRule type="cellIs" dxfId="221" priority="225" operator="greaterThanOrEqual">
      <formula>10</formula>
    </cfRule>
  </conditionalFormatting>
  <conditionalFormatting sqref="AG66">
    <cfRule type="cellIs" dxfId="220" priority="224" operator="greaterThanOrEqual">
      <formula>10</formula>
    </cfRule>
  </conditionalFormatting>
  <conditionalFormatting sqref="AG66">
    <cfRule type="cellIs" dxfId="219" priority="223" operator="greaterThanOrEqual">
      <formula>10</formula>
    </cfRule>
  </conditionalFormatting>
  <conditionalFormatting sqref="AG66">
    <cfRule type="cellIs" dxfId="218" priority="222" operator="greaterThanOrEqual">
      <formula>10</formula>
    </cfRule>
  </conditionalFormatting>
  <conditionalFormatting sqref="AG66">
    <cfRule type="cellIs" dxfId="217" priority="221" operator="greaterThanOrEqual">
      <formula>10</formula>
    </cfRule>
  </conditionalFormatting>
  <conditionalFormatting sqref="AG17">
    <cfRule type="cellIs" dxfId="216" priority="200" operator="greaterThanOrEqual">
      <formula>10</formula>
    </cfRule>
  </conditionalFormatting>
  <conditionalFormatting sqref="AG17">
    <cfRule type="cellIs" dxfId="215" priority="199" operator="greaterThanOrEqual">
      <formula>10</formula>
    </cfRule>
  </conditionalFormatting>
  <conditionalFormatting sqref="AG17">
    <cfRule type="cellIs" dxfId="214" priority="198" operator="greaterThanOrEqual">
      <formula>10</formula>
    </cfRule>
  </conditionalFormatting>
  <conditionalFormatting sqref="AG17">
    <cfRule type="cellIs" dxfId="213" priority="197" operator="greaterThanOrEqual">
      <formula>10</formula>
    </cfRule>
  </conditionalFormatting>
  <conditionalFormatting sqref="AG17">
    <cfRule type="cellIs" dxfId="212" priority="196" operator="greaterThanOrEqual">
      <formula>10</formula>
    </cfRule>
  </conditionalFormatting>
  <conditionalFormatting sqref="AG17">
    <cfRule type="cellIs" dxfId="211" priority="195" operator="greaterThanOrEqual">
      <formula>10</formula>
    </cfRule>
  </conditionalFormatting>
  <conditionalFormatting sqref="AG17">
    <cfRule type="cellIs" dxfId="210" priority="194" operator="greaterThanOrEqual">
      <formula>10</formula>
    </cfRule>
  </conditionalFormatting>
  <conditionalFormatting sqref="AG17">
    <cfRule type="cellIs" dxfId="209" priority="193" operator="greaterThanOrEqual">
      <formula>10</formula>
    </cfRule>
  </conditionalFormatting>
  <conditionalFormatting sqref="AG17">
    <cfRule type="cellIs" dxfId="208" priority="192" operator="greaterThanOrEqual">
      <formula>10</formula>
    </cfRule>
  </conditionalFormatting>
  <conditionalFormatting sqref="AG17">
    <cfRule type="cellIs" dxfId="207" priority="191" operator="greaterThanOrEqual">
      <formula>10</formula>
    </cfRule>
  </conditionalFormatting>
  <conditionalFormatting sqref="AG15">
    <cfRule type="cellIs" dxfId="206" priority="190" operator="greaterThanOrEqual">
      <formula>10</formula>
    </cfRule>
  </conditionalFormatting>
  <conditionalFormatting sqref="AG15">
    <cfRule type="cellIs" dxfId="205" priority="189" operator="greaterThanOrEqual">
      <formula>10</formula>
    </cfRule>
  </conditionalFormatting>
  <conditionalFormatting sqref="AG15">
    <cfRule type="cellIs" dxfId="204" priority="188" operator="greaterThanOrEqual">
      <formula>10</formula>
    </cfRule>
  </conditionalFormatting>
  <conditionalFormatting sqref="AG15">
    <cfRule type="cellIs" dxfId="203" priority="187" operator="greaterThanOrEqual">
      <formula>10</formula>
    </cfRule>
  </conditionalFormatting>
  <conditionalFormatting sqref="AG15">
    <cfRule type="cellIs" dxfId="202" priority="186" operator="greaterThanOrEqual">
      <formula>10</formula>
    </cfRule>
  </conditionalFormatting>
  <conditionalFormatting sqref="AG15">
    <cfRule type="cellIs" dxfId="201" priority="185" operator="greaterThanOrEqual">
      <formula>10</formula>
    </cfRule>
  </conditionalFormatting>
  <conditionalFormatting sqref="AG15">
    <cfRule type="cellIs" dxfId="200" priority="184" operator="greaterThanOrEqual">
      <formula>10</formula>
    </cfRule>
  </conditionalFormatting>
  <conditionalFormatting sqref="AG15">
    <cfRule type="cellIs" dxfId="199" priority="183" operator="greaterThanOrEqual">
      <formula>10</formula>
    </cfRule>
  </conditionalFormatting>
  <conditionalFormatting sqref="AG15">
    <cfRule type="cellIs" dxfId="198" priority="182" operator="greaterThanOrEqual">
      <formula>10</formula>
    </cfRule>
  </conditionalFormatting>
  <conditionalFormatting sqref="AG15">
    <cfRule type="cellIs" dxfId="197" priority="181" operator="greaterThanOrEqual">
      <formula>10</formula>
    </cfRule>
  </conditionalFormatting>
  <conditionalFormatting sqref="AG25">
    <cfRule type="cellIs" dxfId="196" priority="180" operator="greaterThanOrEqual">
      <formula>10</formula>
    </cfRule>
  </conditionalFormatting>
  <conditionalFormatting sqref="AG25">
    <cfRule type="cellIs" dxfId="195" priority="179" operator="greaterThanOrEqual">
      <formula>10</formula>
    </cfRule>
  </conditionalFormatting>
  <conditionalFormatting sqref="AG25">
    <cfRule type="cellIs" dxfId="194" priority="178" operator="greaterThanOrEqual">
      <formula>10</formula>
    </cfRule>
  </conditionalFormatting>
  <conditionalFormatting sqref="AG25">
    <cfRule type="cellIs" dxfId="193" priority="177" operator="greaterThanOrEqual">
      <formula>10</formula>
    </cfRule>
  </conditionalFormatting>
  <conditionalFormatting sqref="AG25">
    <cfRule type="cellIs" dxfId="192" priority="176" operator="greaterThanOrEqual">
      <formula>10</formula>
    </cfRule>
  </conditionalFormatting>
  <conditionalFormatting sqref="AG25">
    <cfRule type="cellIs" dxfId="191" priority="175" operator="greaterThanOrEqual">
      <formula>10</formula>
    </cfRule>
  </conditionalFormatting>
  <conditionalFormatting sqref="AG25">
    <cfRule type="cellIs" dxfId="190" priority="174" operator="greaterThanOrEqual">
      <formula>10</formula>
    </cfRule>
  </conditionalFormatting>
  <conditionalFormatting sqref="AG25">
    <cfRule type="cellIs" dxfId="189" priority="173" operator="greaterThanOrEqual">
      <formula>10</formula>
    </cfRule>
  </conditionalFormatting>
  <conditionalFormatting sqref="AG25">
    <cfRule type="cellIs" dxfId="188" priority="172" operator="greaterThanOrEqual">
      <formula>10</formula>
    </cfRule>
  </conditionalFormatting>
  <conditionalFormatting sqref="AG25">
    <cfRule type="cellIs" dxfId="187" priority="171" operator="greaterThanOrEqual">
      <formula>10</formula>
    </cfRule>
  </conditionalFormatting>
  <conditionalFormatting sqref="AG38">
    <cfRule type="cellIs" dxfId="186" priority="170" operator="greaterThanOrEqual">
      <formula>10</formula>
    </cfRule>
  </conditionalFormatting>
  <conditionalFormatting sqref="AG38">
    <cfRule type="cellIs" dxfId="185" priority="169" operator="greaterThanOrEqual">
      <formula>10</formula>
    </cfRule>
  </conditionalFormatting>
  <conditionalFormatting sqref="AG38">
    <cfRule type="cellIs" dxfId="184" priority="168" operator="greaterThanOrEqual">
      <formula>10</formula>
    </cfRule>
  </conditionalFormatting>
  <conditionalFormatting sqref="AG38">
    <cfRule type="cellIs" dxfId="183" priority="167" operator="greaterThanOrEqual">
      <formula>10</formula>
    </cfRule>
  </conditionalFormatting>
  <conditionalFormatting sqref="AG38">
    <cfRule type="cellIs" dxfId="182" priority="166" operator="greaterThanOrEqual">
      <formula>10</formula>
    </cfRule>
  </conditionalFormatting>
  <conditionalFormatting sqref="AG38">
    <cfRule type="cellIs" dxfId="181" priority="165" operator="greaterThanOrEqual">
      <formula>10</formula>
    </cfRule>
  </conditionalFormatting>
  <conditionalFormatting sqref="AG38">
    <cfRule type="cellIs" dxfId="180" priority="164" operator="greaterThanOrEqual">
      <formula>10</formula>
    </cfRule>
  </conditionalFormatting>
  <conditionalFormatting sqref="AG38">
    <cfRule type="cellIs" dxfId="179" priority="163" operator="greaterThanOrEqual">
      <formula>10</formula>
    </cfRule>
  </conditionalFormatting>
  <conditionalFormatting sqref="AG38">
    <cfRule type="cellIs" dxfId="178" priority="162" operator="greaterThanOrEqual">
      <formula>10</formula>
    </cfRule>
  </conditionalFormatting>
  <conditionalFormatting sqref="AG38">
    <cfRule type="cellIs" dxfId="177" priority="161" operator="greaterThanOrEqual">
      <formula>10</formula>
    </cfRule>
  </conditionalFormatting>
  <conditionalFormatting sqref="AG50">
    <cfRule type="cellIs" dxfId="176" priority="160" operator="greaterThanOrEqual">
      <formula>10</formula>
    </cfRule>
  </conditionalFormatting>
  <conditionalFormatting sqref="AG50">
    <cfRule type="cellIs" dxfId="175" priority="159" operator="greaterThanOrEqual">
      <formula>10</formula>
    </cfRule>
  </conditionalFormatting>
  <conditionalFormatting sqref="AG50">
    <cfRule type="cellIs" dxfId="174" priority="158" operator="greaterThanOrEqual">
      <formula>10</formula>
    </cfRule>
  </conditionalFormatting>
  <conditionalFormatting sqref="AG50">
    <cfRule type="cellIs" dxfId="173" priority="157" operator="greaterThanOrEqual">
      <formula>10</formula>
    </cfRule>
  </conditionalFormatting>
  <conditionalFormatting sqref="AG50">
    <cfRule type="cellIs" dxfId="172" priority="156" operator="greaterThanOrEqual">
      <formula>10</formula>
    </cfRule>
  </conditionalFormatting>
  <conditionalFormatting sqref="AG50">
    <cfRule type="cellIs" dxfId="171" priority="155" operator="greaterThanOrEqual">
      <formula>10</formula>
    </cfRule>
  </conditionalFormatting>
  <conditionalFormatting sqref="AG50">
    <cfRule type="cellIs" dxfId="170" priority="154" operator="greaterThanOrEqual">
      <formula>10</formula>
    </cfRule>
  </conditionalFormatting>
  <conditionalFormatting sqref="AG50">
    <cfRule type="cellIs" dxfId="169" priority="153" operator="greaterThanOrEqual">
      <formula>10</formula>
    </cfRule>
  </conditionalFormatting>
  <conditionalFormatting sqref="AG50">
    <cfRule type="cellIs" dxfId="168" priority="152" operator="greaterThanOrEqual">
      <formula>10</formula>
    </cfRule>
  </conditionalFormatting>
  <conditionalFormatting sqref="AG50">
    <cfRule type="cellIs" dxfId="167" priority="151" operator="greaterThanOrEqual">
      <formula>10</formula>
    </cfRule>
  </conditionalFormatting>
  <conditionalFormatting sqref="AG62">
    <cfRule type="cellIs" dxfId="166" priority="140" operator="greaterThanOrEqual">
      <formula>10</formula>
    </cfRule>
  </conditionalFormatting>
  <conditionalFormatting sqref="AG62">
    <cfRule type="cellIs" dxfId="165" priority="139" operator="greaterThanOrEqual">
      <formula>10</formula>
    </cfRule>
  </conditionalFormatting>
  <conditionalFormatting sqref="AG62">
    <cfRule type="cellIs" dxfId="164" priority="138" operator="greaterThanOrEqual">
      <formula>10</formula>
    </cfRule>
  </conditionalFormatting>
  <conditionalFormatting sqref="AG62">
    <cfRule type="cellIs" dxfId="163" priority="137" operator="greaterThanOrEqual">
      <formula>10</formula>
    </cfRule>
  </conditionalFormatting>
  <conditionalFormatting sqref="AG62">
    <cfRule type="cellIs" dxfId="162" priority="136" operator="greaterThanOrEqual">
      <formula>10</formula>
    </cfRule>
  </conditionalFormatting>
  <conditionalFormatting sqref="AG62">
    <cfRule type="cellIs" dxfId="161" priority="135" operator="greaterThanOrEqual">
      <formula>10</formula>
    </cfRule>
  </conditionalFormatting>
  <conditionalFormatting sqref="AG62">
    <cfRule type="cellIs" dxfId="160" priority="134" operator="greaterThanOrEqual">
      <formula>10</formula>
    </cfRule>
  </conditionalFormatting>
  <conditionalFormatting sqref="AG62">
    <cfRule type="cellIs" dxfId="159" priority="133" operator="greaterThanOrEqual">
      <formula>10</formula>
    </cfRule>
  </conditionalFormatting>
  <conditionalFormatting sqref="AG62">
    <cfRule type="cellIs" dxfId="158" priority="132" operator="greaterThanOrEqual">
      <formula>10</formula>
    </cfRule>
  </conditionalFormatting>
  <conditionalFormatting sqref="AG62">
    <cfRule type="cellIs" dxfId="157" priority="131" operator="greaterThanOrEqual">
      <formula>10</formula>
    </cfRule>
  </conditionalFormatting>
  <conditionalFormatting sqref="AG14">
    <cfRule type="cellIs" dxfId="156" priority="130" operator="greaterThanOrEqual">
      <formula>10</formula>
    </cfRule>
  </conditionalFormatting>
  <conditionalFormatting sqref="AG14">
    <cfRule type="cellIs" dxfId="155" priority="129" operator="greaterThanOrEqual">
      <formula>10</formula>
    </cfRule>
  </conditionalFormatting>
  <conditionalFormatting sqref="AG14">
    <cfRule type="cellIs" dxfId="154" priority="128" operator="greaterThanOrEqual">
      <formula>10</formula>
    </cfRule>
  </conditionalFormatting>
  <conditionalFormatting sqref="AG14">
    <cfRule type="cellIs" dxfId="153" priority="127" operator="greaterThanOrEqual">
      <formula>10</formula>
    </cfRule>
  </conditionalFormatting>
  <conditionalFormatting sqref="AG14">
    <cfRule type="cellIs" dxfId="152" priority="126" operator="greaterThanOrEqual">
      <formula>10</formula>
    </cfRule>
  </conditionalFormatting>
  <conditionalFormatting sqref="AG14">
    <cfRule type="cellIs" dxfId="151" priority="125" operator="greaterThanOrEqual">
      <formula>10</formula>
    </cfRule>
  </conditionalFormatting>
  <conditionalFormatting sqref="AG14">
    <cfRule type="cellIs" dxfId="150" priority="124" operator="greaterThanOrEqual">
      <formula>10</formula>
    </cfRule>
  </conditionalFormatting>
  <conditionalFormatting sqref="AG14">
    <cfRule type="cellIs" dxfId="149" priority="123" operator="greaterThanOrEqual">
      <formula>10</formula>
    </cfRule>
  </conditionalFormatting>
  <conditionalFormatting sqref="AG14">
    <cfRule type="cellIs" dxfId="148" priority="122" operator="greaterThanOrEqual">
      <formula>10</formula>
    </cfRule>
  </conditionalFormatting>
  <conditionalFormatting sqref="AG14">
    <cfRule type="cellIs" dxfId="147" priority="121" operator="greaterThanOrEqual">
      <formula>10</formula>
    </cfRule>
  </conditionalFormatting>
  <conditionalFormatting sqref="AG3">
    <cfRule type="cellIs" dxfId="146" priority="120" operator="greaterThanOrEqual">
      <formula>10</formula>
    </cfRule>
  </conditionalFormatting>
  <conditionalFormatting sqref="AG3">
    <cfRule type="cellIs" dxfId="145" priority="119" operator="greaterThanOrEqual">
      <formula>10</formula>
    </cfRule>
  </conditionalFormatting>
  <conditionalFormatting sqref="AG3">
    <cfRule type="cellIs" dxfId="144" priority="118" operator="greaterThanOrEqual">
      <formula>10</formula>
    </cfRule>
  </conditionalFormatting>
  <conditionalFormatting sqref="AG3">
    <cfRule type="cellIs" dxfId="143" priority="117" operator="greaterThanOrEqual">
      <formula>10</formula>
    </cfRule>
  </conditionalFormatting>
  <conditionalFormatting sqref="AG3">
    <cfRule type="cellIs" dxfId="142" priority="116" operator="greaterThanOrEqual">
      <formula>10</formula>
    </cfRule>
  </conditionalFormatting>
  <conditionalFormatting sqref="AG3">
    <cfRule type="cellIs" dxfId="141" priority="115" operator="greaterThanOrEqual">
      <formula>10</formula>
    </cfRule>
  </conditionalFormatting>
  <conditionalFormatting sqref="AG3">
    <cfRule type="cellIs" dxfId="140" priority="114" operator="greaterThanOrEqual">
      <formula>10</formula>
    </cfRule>
  </conditionalFormatting>
  <conditionalFormatting sqref="AG3">
    <cfRule type="cellIs" dxfId="139" priority="113" operator="greaterThanOrEqual">
      <formula>10</formula>
    </cfRule>
  </conditionalFormatting>
  <conditionalFormatting sqref="AG3">
    <cfRule type="cellIs" dxfId="138" priority="112" operator="greaterThanOrEqual">
      <formula>10</formula>
    </cfRule>
  </conditionalFormatting>
  <conditionalFormatting sqref="AG3">
    <cfRule type="cellIs" dxfId="137" priority="111" operator="greaterThanOrEqual">
      <formula>10</formula>
    </cfRule>
  </conditionalFormatting>
  <conditionalFormatting sqref="AG8">
    <cfRule type="cellIs" dxfId="136" priority="110" operator="greaterThanOrEqual">
      <formula>10</formula>
    </cfRule>
  </conditionalFormatting>
  <conditionalFormatting sqref="AG8">
    <cfRule type="cellIs" dxfId="135" priority="109" operator="greaterThanOrEqual">
      <formula>10</formula>
    </cfRule>
  </conditionalFormatting>
  <conditionalFormatting sqref="AG8">
    <cfRule type="cellIs" dxfId="134" priority="108" operator="greaterThanOrEqual">
      <formula>10</formula>
    </cfRule>
  </conditionalFormatting>
  <conditionalFormatting sqref="AG8">
    <cfRule type="cellIs" dxfId="133" priority="107" operator="greaterThanOrEqual">
      <formula>10</formula>
    </cfRule>
  </conditionalFormatting>
  <conditionalFormatting sqref="AG8">
    <cfRule type="cellIs" dxfId="132" priority="106" operator="greaterThanOrEqual">
      <formula>10</formula>
    </cfRule>
  </conditionalFormatting>
  <conditionalFormatting sqref="AG8">
    <cfRule type="cellIs" dxfId="131" priority="105" operator="greaterThanOrEqual">
      <formula>10</formula>
    </cfRule>
  </conditionalFormatting>
  <conditionalFormatting sqref="AG8">
    <cfRule type="cellIs" dxfId="130" priority="104" operator="greaterThanOrEqual">
      <formula>10</formula>
    </cfRule>
  </conditionalFormatting>
  <conditionalFormatting sqref="AG8">
    <cfRule type="cellIs" dxfId="129" priority="103" operator="greaterThanOrEqual">
      <formula>10</formula>
    </cfRule>
  </conditionalFormatting>
  <conditionalFormatting sqref="AG8">
    <cfRule type="cellIs" dxfId="128" priority="102" operator="greaterThanOrEqual">
      <formula>10</formula>
    </cfRule>
  </conditionalFormatting>
  <conditionalFormatting sqref="AG8">
    <cfRule type="cellIs" dxfId="127" priority="101" operator="greaterThanOrEqual">
      <formula>10</formula>
    </cfRule>
  </conditionalFormatting>
  <conditionalFormatting sqref="AG43">
    <cfRule type="cellIs" dxfId="126" priority="100" operator="greaterThanOrEqual">
      <formula>10</formula>
    </cfRule>
  </conditionalFormatting>
  <conditionalFormatting sqref="AG43">
    <cfRule type="cellIs" dxfId="125" priority="99" operator="greaterThanOrEqual">
      <formula>10</formula>
    </cfRule>
  </conditionalFormatting>
  <conditionalFormatting sqref="AG43">
    <cfRule type="cellIs" dxfId="124" priority="98" operator="greaterThanOrEqual">
      <formula>10</formula>
    </cfRule>
  </conditionalFormatting>
  <conditionalFormatting sqref="AG43">
    <cfRule type="cellIs" dxfId="123" priority="97" operator="greaterThanOrEqual">
      <formula>10</formula>
    </cfRule>
  </conditionalFormatting>
  <conditionalFormatting sqref="AG43">
    <cfRule type="cellIs" dxfId="122" priority="96" operator="greaterThanOrEqual">
      <formula>10</formula>
    </cfRule>
  </conditionalFormatting>
  <conditionalFormatting sqref="AG43">
    <cfRule type="cellIs" dxfId="121" priority="95" operator="greaterThanOrEqual">
      <formula>10</formula>
    </cfRule>
  </conditionalFormatting>
  <conditionalFormatting sqref="AG43">
    <cfRule type="cellIs" dxfId="120" priority="94" operator="greaterThanOrEqual">
      <formula>10</formula>
    </cfRule>
  </conditionalFormatting>
  <conditionalFormatting sqref="AG43">
    <cfRule type="cellIs" dxfId="119" priority="93" operator="greaterThanOrEqual">
      <formula>10</formula>
    </cfRule>
  </conditionalFormatting>
  <conditionalFormatting sqref="AG43">
    <cfRule type="cellIs" dxfId="118" priority="92" operator="greaterThanOrEqual">
      <formula>10</formula>
    </cfRule>
  </conditionalFormatting>
  <conditionalFormatting sqref="AG43">
    <cfRule type="cellIs" dxfId="117" priority="91" operator="greaterThanOrEqual">
      <formula>10</formula>
    </cfRule>
  </conditionalFormatting>
  <conditionalFormatting sqref="AG41">
    <cfRule type="cellIs" dxfId="116" priority="90" operator="greaterThanOrEqual">
      <formula>10</formula>
    </cfRule>
  </conditionalFormatting>
  <conditionalFormatting sqref="AG41">
    <cfRule type="cellIs" dxfId="115" priority="89" operator="greaterThanOrEqual">
      <formula>10</formula>
    </cfRule>
  </conditionalFormatting>
  <conditionalFormatting sqref="AG41">
    <cfRule type="cellIs" dxfId="114" priority="88" operator="greaterThanOrEqual">
      <formula>10</formula>
    </cfRule>
  </conditionalFormatting>
  <conditionalFormatting sqref="AG41">
    <cfRule type="cellIs" dxfId="113" priority="87" operator="greaterThanOrEqual">
      <formula>10</formula>
    </cfRule>
  </conditionalFormatting>
  <conditionalFormatting sqref="AG41">
    <cfRule type="cellIs" dxfId="112" priority="86" operator="greaterThanOrEqual">
      <formula>10</formula>
    </cfRule>
  </conditionalFormatting>
  <conditionalFormatting sqref="AG41">
    <cfRule type="cellIs" dxfId="111" priority="85" operator="greaterThanOrEqual">
      <formula>10</formula>
    </cfRule>
  </conditionalFormatting>
  <conditionalFormatting sqref="AG41">
    <cfRule type="cellIs" dxfId="110" priority="84" operator="greaterThanOrEqual">
      <formula>10</formula>
    </cfRule>
  </conditionalFormatting>
  <conditionalFormatting sqref="AG41">
    <cfRule type="cellIs" dxfId="109" priority="83" operator="greaterThanOrEqual">
      <formula>10</formula>
    </cfRule>
  </conditionalFormatting>
  <conditionalFormatting sqref="AG41">
    <cfRule type="cellIs" dxfId="108" priority="82" operator="greaterThanOrEqual">
      <formula>10</formula>
    </cfRule>
  </conditionalFormatting>
  <conditionalFormatting sqref="AG41">
    <cfRule type="cellIs" dxfId="107" priority="81" operator="greaterThanOrEqual">
      <formula>10</formula>
    </cfRule>
  </conditionalFormatting>
  <conditionalFormatting sqref="AG52">
    <cfRule type="cellIs" dxfId="106" priority="80" operator="greaterThanOrEqual">
      <formula>10</formula>
    </cfRule>
  </conditionalFormatting>
  <conditionalFormatting sqref="AG52">
    <cfRule type="cellIs" dxfId="105" priority="79" operator="greaterThanOrEqual">
      <formula>10</formula>
    </cfRule>
  </conditionalFormatting>
  <conditionalFormatting sqref="AG52">
    <cfRule type="cellIs" dxfId="104" priority="78" operator="greaterThanOrEqual">
      <formula>10</formula>
    </cfRule>
  </conditionalFormatting>
  <conditionalFormatting sqref="AG52">
    <cfRule type="cellIs" dxfId="103" priority="77" operator="greaterThanOrEqual">
      <formula>10</formula>
    </cfRule>
  </conditionalFormatting>
  <conditionalFormatting sqref="AG52">
    <cfRule type="cellIs" dxfId="102" priority="76" operator="greaterThanOrEqual">
      <formula>10</formula>
    </cfRule>
  </conditionalFormatting>
  <conditionalFormatting sqref="AG52">
    <cfRule type="cellIs" dxfId="101" priority="75" operator="greaterThanOrEqual">
      <formula>10</formula>
    </cfRule>
  </conditionalFormatting>
  <conditionalFormatting sqref="AG52">
    <cfRule type="cellIs" dxfId="100" priority="74" operator="greaterThanOrEqual">
      <formula>10</formula>
    </cfRule>
  </conditionalFormatting>
  <conditionalFormatting sqref="AG52">
    <cfRule type="cellIs" dxfId="99" priority="73" operator="greaterThanOrEqual">
      <formula>10</formula>
    </cfRule>
  </conditionalFormatting>
  <conditionalFormatting sqref="AG52">
    <cfRule type="cellIs" dxfId="98" priority="72" operator="greaterThanOrEqual">
      <formula>10</formula>
    </cfRule>
  </conditionalFormatting>
  <conditionalFormatting sqref="AG52">
    <cfRule type="cellIs" dxfId="97" priority="71" operator="greaterThanOrEqual">
      <formula>10</formula>
    </cfRule>
  </conditionalFormatting>
  <conditionalFormatting sqref="AG55">
    <cfRule type="cellIs" dxfId="96" priority="70" operator="greaterThanOrEqual">
      <formula>10</formula>
    </cfRule>
  </conditionalFormatting>
  <conditionalFormatting sqref="AG55">
    <cfRule type="cellIs" dxfId="95" priority="69" operator="greaterThanOrEqual">
      <formula>10</formula>
    </cfRule>
  </conditionalFormatting>
  <conditionalFormatting sqref="AG55">
    <cfRule type="cellIs" dxfId="94" priority="68" operator="greaterThanOrEqual">
      <formula>10</formula>
    </cfRule>
  </conditionalFormatting>
  <conditionalFormatting sqref="AG55">
    <cfRule type="cellIs" dxfId="93" priority="67" operator="greaterThanOrEqual">
      <formula>10</formula>
    </cfRule>
  </conditionalFormatting>
  <conditionalFormatting sqref="AG55">
    <cfRule type="cellIs" dxfId="92" priority="66" operator="greaterThanOrEqual">
      <formula>10</formula>
    </cfRule>
  </conditionalFormatting>
  <conditionalFormatting sqref="AG55">
    <cfRule type="cellIs" dxfId="91" priority="65" operator="greaterThanOrEqual">
      <formula>10</formula>
    </cfRule>
  </conditionalFormatting>
  <conditionalFormatting sqref="AG55">
    <cfRule type="cellIs" dxfId="90" priority="64" operator="greaterThanOrEqual">
      <formula>10</formula>
    </cfRule>
  </conditionalFormatting>
  <conditionalFormatting sqref="AG55">
    <cfRule type="cellIs" dxfId="89" priority="63" operator="greaterThanOrEqual">
      <formula>10</formula>
    </cfRule>
  </conditionalFormatting>
  <conditionalFormatting sqref="AG55">
    <cfRule type="cellIs" dxfId="88" priority="62" operator="greaterThanOrEqual">
      <formula>10</formula>
    </cfRule>
  </conditionalFormatting>
  <conditionalFormatting sqref="AG55">
    <cfRule type="cellIs" dxfId="87" priority="61" operator="greaterThanOrEqual">
      <formula>10</formula>
    </cfRule>
  </conditionalFormatting>
  <conditionalFormatting sqref="AG63">
    <cfRule type="cellIs" dxfId="86" priority="60" operator="greaterThanOrEqual">
      <formula>10</formula>
    </cfRule>
  </conditionalFormatting>
  <conditionalFormatting sqref="AG63">
    <cfRule type="cellIs" dxfId="85" priority="59" operator="greaterThanOrEqual">
      <formula>10</formula>
    </cfRule>
  </conditionalFormatting>
  <conditionalFormatting sqref="AG63">
    <cfRule type="cellIs" dxfId="84" priority="58" operator="greaterThanOrEqual">
      <formula>10</formula>
    </cfRule>
  </conditionalFormatting>
  <conditionalFormatting sqref="AG63">
    <cfRule type="cellIs" dxfId="83" priority="57" operator="greaterThanOrEqual">
      <formula>10</formula>
    </cfRule>
  </conditionalFormatting>
  <conditionalFormatting sqref="AG63">
    <cfRule type="cellIs" dxfId="82" priority="56" operator="greaterThanOrEqual">
      <formula>10</formula>
    </cfRule>
  </conditionalFormatting>
  <conditionalFormatting sqref="AG63">
    <cfRule type="cellIs" dxfId="81" priority="55" operator="greaterThanOrEqual">
      <formula>10</formula>
    </cfRule>
  </conditionalFormatting>
  <conditionalFormatting sqref="AG63">
    <cfRule type="cellIs" dxfId="80" priority="54" operator="greaterThanOrEqual">
      <formula>10</formula>
    </cfRule>
  </conditionalFormatting>
  <conditionalFormatting sqref="AG63">
    <cfRule type="cellIs" dxfId="79" priority="53" operator="greaterThanOrEqual">
      <formula>10</formula>
    </cfRule>
  </conditionalFormatting>
  <conditionalFormatting sqref="AG63">
    <cfRule type="cellIs" dxfId="78" priority="52" operator="greaterThanOrEqual">
      <formula>10</formula>
    </cfRule>
  </conditionalFormatting>
  <conditionalFormatting sqref="AG63">
    <cfRule type="cellIs" dxfId="77" priority="51" operator="greaterThanOrEqual">
      <formula>10</formula>
    </cfRule>
  </conditionalFormatting>
  <conditionalFormatting sqref="AG26">
    <cfRule type="cellIs" dxfId="76" priority="50" operator="greaterThanOrEqual">
      <formula>10</formula>
    </cfRule>
  </conditionalFormatting>
  <conditionalFormatting sqref="AG26">
    <cfRule type="cellIs" dxfId="75" priority="49" operator="greaterThanOrEqual">
      <formula>10</formula>
    </cfRule>
  </conditionalFormatting>
  <conditionalFormatting sqref="AG26">
    <cfRule type="cellIs" dxfId="74" priority="48" operator="greaterThanOrEqual">
      <formula>10</formula>
    </cfRule>
  </conditionalFormatting>
  <conditionalFormatting sqref="AG26">
    <cfRule type="cellIs" dxfId="73" priority="47" operator="greaterThanOrEqual">
      <formula>10</formula>
    </cfRule>
  </conditionalFormatting>
  <conditionalFormatting sqref="AG26">
    <cfRule type="cellIs" dxfId="72" priority="46" operator="greaterThanOrEqual">
      <formula>10</formula>
    </cfRule>
  </conditionalFormatting>
  <conditionalFormatting sqref="AG26">
    <cfRule type="cellIs" dxfId="71" priority="45" operator="greaterThanOrEqual">
      <formula>10</formula>
    </cfRule>
  </conditionalFormatting>
  <conditionalFormatting sqref="AG26">
    <cfRule type="cellIs" dxfId="70" priority="44" operator="greaterThanOrEqual">
      <formula>10</formula>
    </cfRule>
  </conditionalFormatting>
  <conditionalFormatting sqref="AG26">
    <cfRule type="cellIs" dxfId="69" priority="43" operator="greaterThanOrEqual">
      <formula>10</formula>
    </cfRule>
  </conditionalFormatting>
  <conditionalFormatting sqref="AG26">
    <cfRule type="cellIs" dxfId="68" priority="42" operator="greaterThanOrEqual">
      <formula>10</formula>
    </cfRule>
  </conditionalFormatting>
  <conditionalFormatting sqref="AG26">
    <cfRule type="cellIs" dxfId="67" priority="41" operator="greaterThanOrEqual">
      <formula>10</formula>
    </cfRule>
  </conditionalFormatting>
  <conditionalFormatting sqref="AG30">
    <cfRule type="cellIs" dxfId="66" priority="40" operator="greaterThanOrEqual">
      <formula>10</formula>
    </cfRule>
  </conditionalFormatting>
  <conditionalFormatting sqref="AG30">
    <cfRule type="cellIs" dxfId="65" priority="39" operator="greaterThanOrEqual">
      <formula>10</formula>
    </cfRule>
  </conditionalFormatting>
  <conditionalFormatting sqref="AG30">
    <cfRule type="cellIs" dxfId="64" priority="38" operator="greaterThanOrEqual">
      <formula>10</formula>
    </cfRule>
  </conditionalFormatting>
  <conditionalFormatting sqref="AG30">
    <cfRule type="cellIs" dxfId="63" priority="37" operator="greaterThanOrEqual">
      <formula>10</formula>
    </cfRule>
  </conditionalFormatting>
  <conditionalFormatting sqref="AG30">
    <cfRule type="cellIs" dxfId="62" priority="36" operator="greaterThanOrEqual">
      <formula>10</formula>
    </cfRule>
  </conditionalFormatting>
  <conditionalFormatting sqref="AG30">
    <cfRule type="cellIs" dxfId="61" priority="35" operator="greaterThanOrEqual">
      <formula>10</formula>
    </cfRule>
  </conditionalFormatting>
  <conditionalFormatting sqref="AG30">
    <cfRule type="cellIs" dxfId="60" priority="34" operator="greaterThanOrEqual">
      <formula>10</formula>
    </cfRule>
  </conditionalFormatting>
  <conditionalFormatting sqref="AG30">
    <cfRule type="cellIs" dxfId="59" priority="33" operator="greaterThanOrEqual">
      <formula>10</formula>
    </cfRule>
  </conditionalFormatting>
  <conditionalFormatting sqref="AG30">
    <cfRule type="cellIs" dxfId="58" priority="32" operator="greaterThanOrEqual">
      <formula>10</formula>
    </cfRule>
  </conditionalFormatting>
  <conditionalFormatting sqref="AG30">
    <cfRule type="cellIs" dxfId="57" priority="31" operator="greaterThanOrEqual">
      <formula>10</formula>
    </cfRule>
  </conditionalFormatting>
  <conditionalFormatting sqref="AG19">
    <cfRule type="cellIs" dxfId="56" priority="20" operator="greaterThanOrEqual">
      <formula>10</formula>
    </cfRule>
  </conditionalFormatting>
  <conditionalFormatting sqref="AG19">
    <cfRule type="cellIs" dxfId="55" priority="19" operator="greaterThanOrEqual">
      <formula>10</formula>
    </cfRule>
  </conditionalFormatting>
  <conditionalFormatting sqref="AG19">
    <cfRule type="cellIs" dxfId="54" priority="18" operator="greaterThanOrEqual">
      <formula>10</formula>
    </cfRule>
  </conditionalFormatting>
  <conditionalFormatting sqref="AG19">
    <cfRule type="cellIs" dxfId="53" priority="17" operator="greaterThanOrEqual">
      <formula>10</formula>
    </cfRule>
  </conditionalFormatting>
  <conditionalFormatting sqref="AG19">
    <cfRule type="cellIs" dxfId="52" priority="16" operator="greaterThanOrEqual">
      <formula>10</formula>
    </cfRule>
  </conditionalFormatting>
  <conditionalFormatting sqref="AG19">
    <cfRule type="cellIs" dxfId="51" priority="15" operator="greaterThanOrEqual">
      <formula>10</formula>
    </cfRule>
  </conditionalFormatting>
  <conditionalFormatting sqref="AG19">
    <cfRule type="cellIs" dxfId="50" priority="14" operator="greaterThanOrEqual">
      <formula>10</formula>
    </cfRule>
  </conditionalFormatting>
  <conditionalFormatting sqref="AG19">
    <cfRule type="cellIs" dxfId="49" priority="13" operator="greaterThanOrEqual">
      <formula>10</formula>
    </cfRule>
  </conditionalFormatting>
  <conditionalFormatting sqref="AG19">
    <cfRule type="cellIs" dxfId="48" priority="12" operator="greaterThanOrEqual">
      <formula>10</formula>
    </cfRule>
  </conditionalFormatting>
  <conditionalFormatting sqref="AG19">
    <cfRule type="cellIs" dxfId="47" priority="11" operator="greaterThanOrEqual">
      <formula>10</formula>
    </cfRule>
  </conditionalFormatting>
  <conditionalFormatting sqref="AG64">
    <cfRule type="cellIs" dxfId="46" priority="10" operator="greaterThanOrEqual">
      <formula>10</formula>
    </cfRule>
  </conditionalFormatting>
  <conditionalFormatting sqref="AG64">
    <cfRule type="cellIs" dxfId="45" priority="9" operator="greaterThanOrEqual">
      <formula>10</formula>
    </cfRule>
  </conditionalFormatting>
  <conditionalFormatting sqref="AG64">
    <cfRule type="cellIs" dxfId="44" priority="8" operator="greaterThanOrEqual">
      <formula>10</formula>
    </cfRule>
  </conditionalFormatting>
  <conditionalFormatting sqref="AG64">
    <cfRule type="cellIs" dxfId="43" priority="7" operator="greaterThanOrEqual">
      <formula>10</formula>
    </cfRule>
  </conditionalFormatting>
  <conditionalFormatting sqref="AG64">
    <cfRule type="cellIs" dxfId="42" priority="6" operator="greaterThanOrEqual">
      <formula>10</formula>
    </cfRule>
  </conditionalFormatting>
  <conditionalFormatting sqref="AG64">
    <cfRule type="cellIs" dxfId="41" priority="5" operator="greaterThanOrEqual">
      <formula>10</formula>
    </cfRule>
  </conditionalFormatting>
  <conditionalFormatting sqref="AG64">
    <cfRule type="cellIs" dxfId="40" priority="4" operator="greaterThanOrEqual">
      <formula>10</formula>
    </cfRule>
  </conditionalFormatting>
  <conditionalFormatting sqref="AG64">
    <cfRule type="cellIs" dxfId="39" priority="3" operator="greaterThanOrEqual">
      <formula>10</formula>
    </cfRule>
  </conditionalFormatting>
  <conditionalFormatting sqref="AG64">
    <cfRule type="cellIs" dxfId="38" priority="2" operator="greaterThanOrEqual">
      <formula>10</formula>
    </cfRule>
  </conditionalFormatting>
  <conditionalFormatting sqref="AG64">
    <cfRule type="cellIs" dxfId="37" priority="1" operator="greaterThanOrEqual">
      <formula>10</formula>
    </cfRule>
  </conditionalFormatting>
  <pageMargins left="0.75" right="0.75" top="1" bottom="1" header="0.5" footer="0.5"/>
  <pageSetup paperSize="9" scale="53" orientation="portrait" verticalDpi="300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>
    <tabColor theme="7"/>
  </sheetPr>
  <dimension ref="A1:AF351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ColWidth="8.88671875" defaultRowHeight="13.2"/>
  <cols>
    <col min="1" max="1" width="2.6640625" customWidth="1"/>
    <col min="2" max="2" width="11.109375" style="27" customWidth="1"/>
    <col min="3" max="3" width="13.88671875" style="27" customWidth="1"/>
    <col min="4" max="7" width="3.6640625" style="27" customWidth="1"/>
    <col min="8" max="8" width="3.6640625" style="28" customWidth="1"/>
    <col min="9" max="10" width="3.6640625" style="27" customWidth="1"/>
    <col min="11" max="14" width="3.6640625" customWidth="1"/>
    <col min="15" max="15" width="10.33203125" bestFit="1" customWidth="1"/>
    <col min="16" max="16" width="3.5546875" customWidth="1"/>
    <col min="17" max="17" width="19.109375" bestFit="1" customWidth="1"/>
    <col min="18" max="18" width="10.6640625" bestFit="1" customWidth="1"/>
    <col min="19" max="19" width="12.5546875" bestFit="1" customWidth="1"/>
    <col min="20" max="20" width="14.5546875" bestFit="1" customWidth="1"/>
    <col min="21" max="21" width="2.6640625" customWidth="1"/>
    <col min="22" max="22" width="16.88671875" bestFit="1" customWidth="1"/>
    <col min="23" max="23" width="4.33203125" bestFit="1" customWidth="1"/>
    <col min="24" max="24" width="2.6640625" customWidth="1"/>
    <col min="25" max="25" width="17.5546875" bestFit="1" customWidth="1"/>
    <col min="26" max="26" width="2.6640625" customWidth="1"/>
    <col min="27" max="27" width="9" bestFit="1" customWidth="1"/>
    <col min="28" max="28" width="2.5546875" customWidth="1"/>
    <col min="29" max="29" width="10.109375" bestFit="1" customWidth="1"/>
    <col min="30" max="30" width="12" customWidth="1"/>
  </cols>
  <sheetData>
    <row r="1" spans="1:32">
      <c r="B1" s="711" t="s">
        <v>372</v>
      </c>
      <c r="C1" s="712"/>
      <c r="D1" s="414"/>
      <c r="E1" s="715" t="s">
        <v>145</v>
      </c>
      <c r="F1" s="716"/>
      <c r="G1" s="716"/>
      <c r="H1" s="716"/>
      <c r="I1" s="717"/>
      <c r="J1" s="715" t="s">
        <v>146</v>
      </c>
      <c r="K1" s="716"/>
      <c r="L1" s="716"/>
      <c r="M1" s="716"/>
      <c r="N1" s="717"/>
      <c r="O1" s="718" t="s">
        <v>49</v>
      </c>
      <c r="Q1" s="710" t="s">
        <v>95</v>
      </c>
      <c r="R1" s="708"/>
      <c r="S1" s="708"/>
      <c r="T1" s="709"/>
      <c r="V1" s="710" t="s">
        <v>99</v>
      </c>
      <c r="W1" s="708"/>
      <c r="X1" s="708"/>
      <c r="Y1" s="708"/>
      <c r="Z1" s="708"/>
      <c r="AA1" s="708"/>
      <c r="AB1" s="708"/>
      <c r="AC1" s="709"/>
    </row>
    <row r="2" spans="1:32">
      <c r="B2" s="713"/>
      <c r="C2" s="714"/>
      <c r="D2" s="414" t="s">
        <v>111</v>
      </c>
      <c r="E2" s="414" t="s">
        <v>108</v>
      </c>
      <c r="F2" s="414" t="s">
        <v>109</v>
      </c>
      <c r="G2" s="414" t="s">
        <v>110</v>
      </c>
      <c r="H2" s="414" t="s">
        <v>147</v>
      </c>
      <c r="I2" s="414" t="s">
        <v>148</v>
      </c>
      <c r="J2" s="414" t="s">
        <v>108</v>
      </c>
      <c r="K2" s="414" t="s">
        <v>109</v>
      </c>
      <c r="L2" s="414" t="s">
        <v>110</v>
      </c>
      <c r="M2" s="414" t="s">
        <v>147</v>
      </c>
      <c r="N2" s="414" t="s">
        <v>148</v>
      </c>
      <c r="O2" s="719"/>
      <c r="P2" s="505" t="s">
        <v>132</v>
      </c>
      <c r="Q2" s="113" t="s">
        <v>96</v>
      </c>
      <c r="R2" s="114" t="s">
        <v>97</v>
      </c>
      <c r="S2" s="116" t="s">
        <v>3</v>
      </c>
      <c r="T2" s="117" t="s">
        <v>52</v>
      </c>
      <c r="V2" s="113" t="s">
        <v>96</v>
      </c>
      <c r="W2" s="118"/>
      <c r="X2" s="118"/>
      <c r="Y2" s="114" t="s">
        <v>4</v>
      </c>
      <c r="Z2" s="118"/>
      <c r="AA2" s="114" t="s">
        <v>5</v>
      </c>
      <c r="AB2" s="118"/>
      <c r="AC2" s="115" t="s">
        <v>6</v>
      </c>
    </row>
    <row r="3" spans="1:32">
      <c r="A3" s="241" t="s">
        <v>366</v>
      </c>
      <c r="B3" s="217" t="s">
        <v>39</v>
      </c>
      <c r="C3" s="218"/>
      <c r="D3" s="216">
        <f t="shared" ref="D3:D8" si="0">SUM(E3:G3)+SUM(J3:L3)</f>
        <v>20</v>
      </c>
      <c r="E3" s="216">
        <f>COUNTIFS('3RD STATS'!44:44,"H",'3RD STATS'!46:46,"W")</f>
        <v>7</v>
      </c>
      <c r="F3" s="216">
        <f>COUNTIFS('3RD STATS'!44:44,"H",'3RD STATS'!46:46,"D")</f>
        <v>0</v>
      </c>
      <c r="G3" s="216">
        <f>COUNTIFS('3RD STATS'!44:44,"H",'3RD STATS'!46:46,"L")</f>
        <v>3</v>
      </c>
      <c r="H3" s="216">
        <f ca="1">SUMIF('3RD STATS'!44:45,"H",'3RD STATS'!45:45)</f>
        <v>48</v>
      </c>
      <c r="I3" s="216">
        <f t="shared" ref="I3:I8" ca="1" si="1">(8*SUM(E3:G3))-H3</f>
        <v>32</v>
      </c>
      <c r="J3" s="216">
        <f>COUNTIFS('3RD STATS'!44:44,"A",'3RD STATS'!46:46,"W")</f>
        <v>6</v>
      </c>
      <c r="K3" s="216">
        <f>COUNTIFS('3RD STATS'!44:44,"A",'3RD STATS'!46:46,"D")</f>
        <v>2</v>
      </c>
      <c r="L3" s="216">
        <f>COUNTIFS('3RD STATS'!44:44,"A",'3RD STATS'!46:46,"L")</f>
        <v>2</v>
      </c>
      <c r="M3" s="216">
        <f ca="1">SUMIF('3RD STATS'!44:45,"A",'3RD STATS'!45:45)</f>
        <v>48</v>
      </c>
      <c r="N3" s="216">
        <f t="shared" ref="N3:N8" ca="1" si="2">(8*SUM(J3:L3))-M3</f>
        <v>32</v>
      </c>
      <c r="O3" s="216">
        <f t="shared" ref="O3:O8" ca="1" si="3">(E3*2)+F3+H3+(J3*2)+K3+M3</f>
        <v>124</v>
      </c>
      <c r="P3" s="505">
        <f t="shared" ref="P3:P8" ca="1" si="4">((20-D3)*10)+O3</f>
        <v>124</v>
      </c>
      <c r="Q3" s="131" t="s">
        <v>216</v>
      </c>
      <c r="R3" s="120">
        <f ca="1">SUMIF('3RD STATS'!C:X,Q3,'3RD STATS'!X:X)</f>
        <v>31</v>
      </c>
      <c r="S3" s="121">
        <f t="shared" ref="S3:S38" ca="1" si="5">(R3/(T3*2))</f>
        <v>0.77500000000000002</v>
      </c>
      <c r="T3" s="122">
        <f ca="1">SUMIF('3RD STATS'!C:Y,Q3,'3RD STATS'!Y:Y)</f>
        <v>20</v>
      </c>
      <c r="V3" s="226" t="s">
        <v>38</v>
      </c>
      <c r="W3" s="620">
        <v>32</v>
      </c>
      <c r="X3" s="621"/>
      <c r="Y3" s="621" t="s">
        <v>307</v>
      </c>
      <c r="Z3" s="621"/>
      <c r="AA3" s="621" t="s">
        <v>248</v>
      </c>
      <c r="AB3" s="621"/>
      <c r="AC3" s="478">
        <v>45252</v>
      </c>
    </row>
    <row r="4" spans="1:32" ht="13.8" thickBot="1">
      <c r="A4" s="240" t="s">
        <v>373</v>
      </c>
      <c r="B4" s="519" t="s">
        <v>221</v>
      </c>
      <c r="C4" s="534"/>
      <c r="D4" s="520">
        <f t="shared" si="0"/>
        <v>20</v>
      </c>
      <c r="E4" s="520">
        <f>COUNTIFS('3RD STATS'!10:10,"H",'3RD STATS'!12:12,"W")</f>
        <v>4</v>
      </c>
      <c r="F4" s="520">
        <f>COUNTIFS('3RD STATS'!10:10,"H",'3RD STATS'!12:12,"D")</f>
        <v>3</v>
      </c>
      <c r="G4" s="520">
        <f>COUNTIFS('3RD STATS'!10:10,"H",'3RD STATS'!12:12,"L")</f>
        <v>3</v>
      </c>
      <c r="H4" s="520">
        <f ca="1">SUMIF('3RD STATS'!10:11,"H",'3RD STATS'!11:11)</f>
        <v>43</v>
      </c>
      <c r="I4" s="520">
        <f t="shared" ca="1" si="1"/>
        <v>37</v>
      </c>
      <c r="J4" s="520">
        <f>COUNTIFS('3RD STATS'!10:10,"A",'3RD STATS'!12:12,"W")</f>
        <v>5</v>
      </c>
      <c r="K4" s="520">
        <f>COUNTIFS('3RD STATS'!10:10,"A",'3RD STATS'!12:12,"D")</f>
        <v>2</v>
      </c>
      <c r="L4" s="520">
        <f>COUNTIFS('3RD STATS'!10:10,"A",'3RD STATS'!12:12,"L")</f>
        <v>3</v>
      </c>
      <c r="M4" s="520">
        <f ca="1">SUMIF('3RD STATS'!10:11,"A",'3RD STATS'!11:11)</f>
        <v>43</v>
      </c>
      <c r="N4" s="520">
        <f t="shared" ca="1" si="2"/>
        <v>37</v>
      </c>
      <c r="O4" s="520">
        <f t="shared" ca="1" si="3"/>
        <v>109</v>
      </c>
      <c r="P4" s="505">
        <f t="shared" ca="1" si="4"/>
        <v>109</v>
      </c>
      <c r="Q4" s="131" t="s">
        <v>68</v>
      </c>
      <c r="R4" s="120">
        <f ca="1">SUMIF('3RD STATS'!C:X,Q4,'3RD STATS'!X:X)</f>
        <v>28</v>
      </c>
      <c r="S4" s="121">
        <f t="shared" ca="1" si="5"/>
        <v>0.7</v>
      </c>
      <c r="T4" s="122">
        <f ca="1">SUMIF('3RD STATS'!C:Y,Q4,'3RD STATS'!Y:Y)</f>
        <v>20</v>
      </c>
      <c r="V4" s="226" t="s">
        <v>225</v>
      </c>
      <c r="W4" s="620">
        <v>30</v>
      </c>
      <c r="X4" s="621"/>
      <c r="Y4" s="621" t="s">
        <v>313</v>
      </c>
      <c r="Z4" s="621"/>
      <c r="AA4" s="621" t="s">
        <v>248</v>
      </c>
      <c r="AB4" s="621"/>
      <c r="AC4" s="478">
        <v>45258</v>
      </c>
    </row>
    <row r="5" spans="1:32">
      <c r="B5" s="521" t="s">
        <v>235</v>
      </c>
      <c r="C5" s="537"/>
      <c r="D5" s="522">
        <f t="shared" si="0"/>
        <v>20</v>
      </c>
      <c r="E5" s="522">
        <f>COUNTIFS('3RD STATS'!21:21,"H",'3RD STATS'!23:23,"W")</f>
        <v>4</v>
      </c>
      <c r="F5" s="522">
        <f>COUNTIFS('3RD STATS'!21:21,"H",'3RD STATS'!23:23,"D")</f>
        <v>4</v>
      </c>
      <c r="G5" s="522">
        <f>COUNTIFS('3RD STATS'!21:21,"H",'3RD STATS'!23:23,"L")</f>
        <v>2</v>
      </c>
      <c r="H5" s="522">
        <f ca="1">SUMIF('3RD STATS'!21:22,"H",'3RD STATS'!22:22)</f>
        <v>42</v>
      </c>
      <c r="I5" s="522">
        <f t="shared" ca="1" si="1"/>
        <v>38</v>
      </c>
      <c r="J5" s="522">
        <f>COUNTIFS('3RD STATS'!21:21,"A",'3RD STATS'!23:23,"W")</f>
        <v>5</v>
      </c>
      <c r="K5" s="522">
        <f>COUNTIFS('3RD STATS'!21:21,"A",'3RD STATS'!23:23,"D")</f>
        <v>1</v>
      </c>
      <c r="L5" s="522">
        <f>COUNTIFS('3RD STATS'!21:21,"A",'3RD STATS'!23:23,"L")</f>
        <v>4</v>
      </c>
      <c r="M5" s="522">
        <f ca="1">SUMIF('3RD STATS'!21:22,"A",'3RD STATS'!22:22)</f>
        <v>42</v>
      </c>
      <c r="N5" s="522">
        <f t="shared" ca="1" si="2"/>
        <v>38</v>
      </c>
      <c r="O5" s="522">
        <f t="shared" ca="1" si="3"/>
        <v>107</v>
      </c>
      <c r="P5" s="505">
        <f t="shared" ca="1" si="4"/>
        <v>107</v>
      </c>
      <c r="Q5" s="119" t="s">
        <v>16</v>
      </c>
      <c r="R5" s="120">
        <f ca="1">SUMIF('3RD STATS'!C:X,Q5,'3RD STATS'!X:X)</f>
        <v>25</v>
      </c>
      <c r="S5" s="121">
        <f t="shared" ca="1" si="5"/>
        <v>0.69444444444444442</v>
      </c>
      <c r="T5" s="122">
        <f ca="1">SUMIF('3RD STATS'!C:Y,Q5,'3RD STATS'!Y:Y)</f>
        <v>18</v>
      </c>
      <c r="V5" s="226" t="s">
        <v>84</v>
      </c>
      <c r="W5" s="620">
        <v>29</v>
      </c>
      <c r="X5" s="621"/>
      <c r="Y5" s="621" t="s">
        <v>340</v>
      </c>
      <c r="Z5" s="621"/>
      <c r="AA5" s="621" t="s">
        <v>248</v>
      </c>
      <c r="AB5" s="621"/>
      <c r="AC5" s="478">
        <v>45315</v>
      </c>
    </row>
    <row r="6" spans="1:32">
      <c r="B6" s="217" t="s">
        <v>65</v>
      </c>
      <c r="C6" s="218"/>
      <c r="D6" s="216">
        <f t="shared" si="0"/>
        <v>20</v>
      </c>
      <c r="E6" s="216">
        <f>COUNTIFS('3RD STATS'!32:32,"H",'3RD STATS'!34:34,"W")</f>
        <v>4</v>
      </c>
      <c r="F6" s="216">
        <f>COUNTIFS('3RD STATS'!32:32,"H",'3RD STATS'!34:34,"D")</f>
        <v>1</v>
      </c>
      <c r="G6" s="216">
        <f>COUNTIFS('3RD STATS'!32:32,"H",'3RD STATS'!34:34,"L")</f>
        <v>5</v>
      </c>
      <c r="H6" s="216">
        <f ca="1">SUMIF('3RD STATS'!32:33,"H",'3RD STATS'!33:33)</f>
        <v>38</v>
      </c>
      <c r="I6" s="216">
        <f t="shared" ca="1" si="1"/>
        <v>42</v>
      </c>
      <c r="J6" s="216">
        <f>COUNTIFS('3RD STATS'!32:32,"A",'3RD STATS'!34:34,"W")</f>
        <v>5</v>
      </c>
      <c r="K6" s="216">
        <f>COUNTIFS('3RD STATS'!32:32,"A",'3RD STATS'!34:34,"D")</f>
        <v>2</v>
      </c>
      <c r="L6" s="216">
        <f>COUNTIFS('3RD STATS'!32:32,"A",'3RD STATS'!34:34,"L")</f>
        <v>3</v>
      </c>
      <c r="M6" s="216">
        <f ca="1">SUMIF('3RD STATS'!32:33,"A",'3RD STATS'!33:33)</f>
        <v>43</v>
      </c>
      <c r="N6" s="216">
        <f t="shared" ca="1" si="2"/>
        <v>37</v>
      </c>
      <c r="O6" s="216">
        <f t="shared" ca="1" si="3"/>
        <v>102</v>
      </c>
      <c r="P6" s="505">
        <f t="shared" ca="1" si="4"/>
        <v>102</v>
      </c>
      <c r="Q6" s="131" t="s">
        <v>38</v>
      </c>
      <c r="R6" s="120">
        <f ca="1">SUMIF('3RD STATS'!C:X,Q6,'3RD STATS'!X:X)</f>
        <v>25</v>
      </c>
      <c r="S6" s="121">
        <f t="shared" ca="1" si="5"/>
        <v>0.625</v>
      </c>
      <c r="T6" s="122">
        <f ca="1">SUMIF('3RD STATS'!C:Y,Q6,'3RD STATS'!Y:Y)</f>
        <v>20</v>
      </c>
      <c r="V6" s="226" t="s">
        <v>16</v>
      </c>
      <c r="W6" s="620">
        <v>28</v>
      </c>
      <c r="X6" s="621"/>
      <c r="Y6" s="621" t="s">
        <v>361</v>
      </c>
      <c r="Z6" s="621"/>
      <c r="AA6" s="621" t="s">
        <v>243</v>
      </c>
      <c r="AB6" s="621"/>
      <c r="AC6" s="478">
        <v>45348</v>
      </c>
    </row>
    <row r="7" spans="1:32">
      <c r="B7" s="536" t="s">
        <v>82</v>
      </c>
      <c r="C7" s="538"/>
      <c r="D7" s="539">
        <f t="shared" si="0"/>
        <v>20</v>
      </c>
      <c r="E7" s="539">
        <f>COUNTIFS('3RD STATS'!54:54,"H",'3RD STATS'!56:56,"W")</f>
        <v>0</v>
      </c>
      <c r="F7" s="539">
        <f>COUNTIFS('3RD STATS'!54:54,"H",'3RD STATS'!56:56,"D")</f>
        <v>3</v>
      </c>
      <c r="G7" s="539">
        <f>COUNTIFS('3RD STATS'!54:54,"H",'3RD STATS'!56:56,"L")</f>
        <v>7</v>
      </c>
      <c r="H7" s="539">
        <f ca="1">SUMIF('3RD STATS'!54:55,"H",'3RD STATS'!55:55)</f>
        <v>29</v>
      </c>
      <c r="I7" s="539">
        <f t="shared" ca="1" si="1"/>
        <v>51</v>
      </c>
      <c r="J7" s="539">
        <f>COUNTIFS('3RD STATS'!54:54,"A",'3RD STATS'!56:56,"W")</f>
        <v>4</v>
      </c>
      <c r="K7" s="539">
        <f>COUNTIFS('3RD STATS'!54:54,"A",'3RD STATS'!56:56,"D")</f>
        <v>3</v>
      </c>
      <c r="L7" s="539">
        <f>COUNTIFS('3RD STATS'!54:54,"A",'3RD STATS'!56:56,"L")</f>
        <v>3</v>
      </c>
      <c r="M7" s="539">
        <f ca="1">SUMIF('3RD STATS'!54:55,"A",'3RD STATS'!55:55)</f>
        <v>40</v>
      </c>
      <c r="N7" s="539">
        <f t="shared" ca="1" si="2"/>
        <v>40</v>
      </c>
      <c r="O7" s="539">
        <f t="shared" ca="1" si="3"/>
        <v>83</v>
      </c>
      <c r="P7" s="505">
        <f t="shared" ca="1" si="4"/>
        <v>83</v>
      </c>
      <c r="Q7" s="131" t="s">
        <v>80</v>
      </c>
      <c r="R7" s="120">
        <f ca="1">SUMIF('3RD STATS'!C:X,Q7,'3RD STATS'!X:X)</f>
        <v>22</v>
      </c>
      <c r="S7" s="121">
        <f t="shared" ca="1" si="5"/>
        <v>0.61111111111111116</v>
      </c>
      <c r="T7" s="122">
        <f ca="1">SUMIF('3RD STATS'!C:Y,Q7,'3RD STATS'!Y:Y)</f>
        <v>18</v>
      </c>
      <c r="V7" s="226" t="s">
        <v>216</v>
      </c>
      <c r="W7" s="620">
        <v>28</v>
      </c>
      <c r="X7" s="621"/>
      <c r="Y7" s="621" t="s">
        <v>345</v>
      </c>
      <c r="Z7" s="621"/>
      <c r="AA7" s="621" t="s">
        <v>248</v>
      </c>
      <c r="AB7" s="621"/>
      <c r="AC7" s="478">
        <v>45321</v>
      </c>
    </row>
    <row r="8" spans="1:32">
      <c r="B8" s="217" t="s">
        <v>236</v>
      </c>
      <c r="C8" s="218"/>
      <c r="D8" s="216">
        <f t="shared" si="0"/>
        <v>20</v>
      </c>
      <c r="E8" s="216">
        <f>COUNTIFS('3RD STATS'!65:65,"H",'3RD STATS'!67:67,"W")</f>
        <v>1</v>
      </c>
      <c r="F8" s="216">
        <f>COUNTIFS('3RD STATS'!65:65,"H",'3RD STATS'!67:67,"D")</f>
        <v>3</v>
      </c>
      <c r="G8" s="216">
        <f>COUNTIFS('3RD STATS'!65:65,"H",'3RD STATS'!67:67,"L")</f>
        <v>6</v>
      </c>
      <c r="H8" s="216">
        <f ca="1">SUMIF('3RD STATS'!65:66,"H",'3RD STATS'!66:66)</f>
        <v>32</v>
      </c>
      <c r="I8" s="216">
        <f t="shared" ca="1" si="1"/>
        <v>48</v>
      </c>
      <c r="J8" s="216">
        <f>COUNTIFS('3RD STATS'!65:65,"A",'3RD STATS'!67:67,"W")</f>
        <v>1</v>
      </c>
      <c r="K8" s="216">
        <f>COUNTIFS('3RD STATS'!65:65,"A",'3RD STATS'!67:67,"D")</f>
        <v>4</v>
      </c>
      <c r="L8" s="216">
        <f>COUNTIFS('3RD STATS'!65:65,"A",'3RD STATS'!67:67,"L")</f>
        <v>5</v>
      </c>
      <c r="M8" s="216">
        <f ca="1">SUMIF('3RD STATS'!65:66,"A",'3RD STATS'!66:66)</f>
        <v>32</v>
      </c>
      <c r="N8" s="216">
        <f t="shared" ca="1" si="2"/>
        <v>48</v>
      </c>
      <c r="O8" s="216">
        <f t="shared" ca="1" si="3"/>
        <v>75</v>
      </c>
      <c r="P8" s="505">
        <f t="shared" ca="1" si="4"/>
        <v>75</v>
      </c>
      <c r="Q8" s="119" t="s">
        <v>31</v>
      </c>
      <c r="R8" s="120">
        <f ca="1">SUMIF('3RD STATS'!C:X,Q8,'3RD STATS'!X:X)</f>
        <v>21</v>
      </c>
      <c r="S8" s="121">
        <f t="shared" ca="1" si="5"/>
        <v>0.58333333333333337</v>
      </c>
      <c r="T8" s="122">
        <f ca="1">SUMIF('3RD STATS'!C:Y,Q8,'3RD STATS'!Y:Y)</f>
        <v>18</v>
      </c>
      <c r="V8" s="226" t="s">
        <v>216</v>
      </c>
      <c r="W8" s="620">
        <v>26</v>
      </c>
      <c r="X8" s="621"/>
      <c r="Y8" s="621" t="s">
        <v>322</v>
      </c>
      <c r="Z8" s="621"/>
      <c r="AA8" s="621" t="s">
        <v>270</v>
      </c>
      <c r="AB8" s="621"/>
      <c r="AC8" s="478">
        <v>45266</v>
      </c>
    </row>
    <row r="9" spans="1:32">
      <c r="Q9" s="119" t="s">
        <v>83</v>
      </c>
      <c r="R9" s="120">
        <f ca="1">SUMIF('3RD STATS'!C:X,Q9,'3RD STATS'!X:X)</f>
        <v>20</v>
      </c>
      <c r="S9" s="121">
        <f t="shared" ca="1" si="5"/>
        <v>0.5</v>
      </c>
      <c r="T9" s="122">
        <f ca="1">SUMIF('3RD STATS'!C:Y,Q9,'3RD STATS'!Y:Y)</f>
        <v>20</v>
      </c>
      <c r="V9" s="226" t="s">
        <v>38</v>
      </c>
      <c r="W9" s="620" t="s">
        <v>295</v>
      </c>
      <c r="X9" s="621"/>
      <c r="Y9" s="621" t="s">
        <v>328</v>
      </c>
      <c r="Z9" s="621"/>
      <c r="AA9" s="621" t="s">
        <v>248</v>
      </c>
      <c r="AB9" s="621"/>
      <c r="AC9" s="478">
        <v>45300</v>
      </c>
    </row>
    <row r="10" spans="1:32">
      <c r="B10" s="707" t="s">
        <v>98</v>
      </c>
      <c r="C10" s="708"/>
      <c r="D10" s="708"/>
      <c r="E10" s="708"/>
      <c r="F10" s="708"/>
      <c r="G10" s="708"/>
      <c r="H10" s="708"/>
      <c r="I10" s="708"/>
      <c r="J10" s="708"/>
      <c r="K10" s="708"/>
      <c r="L10" s="708"/>
      <c r="M10" s="708"/>
      <c r="N10" s="708"/>
      <c r="O10" s="709"/>
      <c r="Q10" s="131" t="s">
        <v>85</v>
      </c>
      <c r="R10" s="120">
        <f ca="1">SUMIF('3RD STATS'!C:X,Q10,'3RD STATS'!X:X)</f>
        <v>20</v>
      </c>
      <c r="S10" s="121">
        <f t="shared" ca="1" si="5"/>
        <v>0.5</v>
      </c>
      <c r="T10" s="122">
        <f ca="1">SUMIF('3RD STATS'!C:Y,Q10,'3RD STATS'!Y:Y)</f>
        <v>20</v>
      </c>
      <c r="V10" s="226" t="s">
        <v>369</v>
      </c>
      <c r="W10" s="620">
        <v>23</v>
      </c>
      <c r="X10" s="621"/>
      <c r="Y10" s="621" t="s">
        <v>345</v>
      </c>
      <c r="Z10" s="621"/>
      <c r="AA10" s="621" t="s">
        <v>245</v>
      </c>
      <c r="AB10" s="621"/>
      <c r="AC10" s="478">
        <v>45364</v>
      </c>
      <c r="AF10" s="2"/>
    </row>
    <row r="11" spans="1:32">
      <c r="B11" s="236"/>
      <c r="C11" s="435" t="s">
        <v>0</v>
      </c>
      <c r="D11" s="237"/>
      <c r="E11" s="238"/>
      <c r="F11" s="238"/>
      <c r="G11" s="238"/>
      <c r="H11" s="238"/>
      <c r="I11" s="238"/>
      <c r="J11" s="239" t="s">
        <v>1</v>
      </c>
      <c r="K11" s="238"/>
      <c r="L11" s="238"/>
      <c r="M11" s="238"/>
      <c r="N11" s="238"/>
      <c r="O11" s="436"/>
      <c r="Q11" s="131" t="s">
        <v>212</v>
      </c>
      <c r="R11" s="120">
        <f ca="1">SUMIF('3RD STATS'!C:X,Q11,'3RD STATS'!X:X)</f>
        <v>20</v>
      </c>
      <c r="S11" s="121">
        <f t="shared" ca="1" si="5"/>
        <v>0.5</v>
      </c>
      <c r="T11" s="122">
        <f ca="1">SUMIF('3RD STATS'!C:Y,Q11,'3RD STATS'!Y:Y)</f>
        <v>20</v>
      </c>
      <c r="V11" s="226"/>
      <c r="W11" s="620"/>
      <c r="X11" s="621"/>
      <c r="Y11" s="621"/>
      <c r="Z11" s="621"/>
      <c r="AA11" s="621"/>
      <c r="AB11" s="621"/>
      <c r="AC11" s="478"/>
    </row>
    <row r="12" spans="1:32">
      <c r="B12" s="128" t="s">
        <v>219</v>
      </c>
      <c r="C12" s="127"/>
      <c r="D12" s="127"/>
      <c r="E12" s="112"/>
      <c r="F12" s="112"/>
      <c r="G12" s="112"/>
      <c r="H12" s="129"/>
      <c r="I12" s="112"/>
      <c r="J12" s="112"/>
      <c r="K12" s="112"/>
      <c r="L12" s="112"/>
      <c r="M12" s="112"/>
      <c r="N12" s="112"/>
      <c r="O12" s="130"/>
      <c r="Q12" s="226" t="s">
        <v>241</v>
      </c>
      <c r="R12" s="120">
        <f ca="1">SUMIF('3RD STATS'!C:X,Q12,'3RD STATS'!X:X)</f>
        <v>20</v>
      </c>
      <c r="S12" s="121">
        <f t="shared" ca="1" si="5"/>
        <v>0.625</v>
      </c>
      <c r="T12" s="122">
        <f ca="1">SUMIF('3RD STATS'!C:Y,Q12,'3RD STATS'!Y:Y)</f>
        <v>16</v>
      </c>
      <c r="V12" s="226"/>
      <c r="W12" s="620"/>
      <c r="X12" s="621"/>
      <c r="Y12" s="621"/>
      <c r="Z12" s="621"/>
      <c r="AA12" s="621"/>
      <c r="AB12" s="621"/>
      <c r="AC12" s="478"/>
    </row>
    <row r="13" spans="1:32">
      <c r="B13" s="219"/>
      <c r="C13" s="112" t="s">
        <v>39</v>
      </c>
      <c r="D13" s="112"/>
      <c r="E13" s="112"/>
      <c r="F13" s="133">
        <f>SUM(F14:F17)</f>
        <v>5</v>
      </c>
      <c r="G13" s="133" t="s">
        <v>62</v>
      </c>
      <c r="H13" s="133">
        <f>SUM(H14:H17)</f>
        <v>3</v>
      </c>
      <c r="I13" s="134" t="s">
        <v>235</v>
      </c>
      <c r="J13" s="112"/>
      <c r="K13" s="112"/>
      <c r="L13" s="112"/>
      <c r="M13" s="112"/>
      <c r="N13" s="112"/>
      <c r="O13" s="395">
        <v>45188</v>
      </c>
      <c r="Q13" s="119" t="s">
        <v>240</v>
      </c>
      <c r="R13" s="120">
        <f ca="1">SUMIF('3RD STATS'!C:X,Q13,'3RD STATS'!X:X)</f>
        <v>20</v>
      </c>
      <c r="S13" s="121">
        <f t="shared" ca="1" si="5"/>
        <v>0.52631578947368418</v>
      </c>
      <c r="T13" s="122">
        <f ca="1">SUMIF('3RD STATS'!C:Y,Q13,'3RD STATS'!Y:Y)</f>
        <v>19</v>
      </c>
      <c r="V13" s="226"/>
      <c r="W13" s="620"/>
      <c r="X13" s="621"/>
      <c r="Y13" s="621"/>
      <c r="Z13" s="621"/>
      <c r="AA13" s="621"/>
      <c r="AB13" s="621"/>
      <c r="AC13" s="478"/>
    </row>
    <row r="14" spans="1:32">
      <c r="B14" s="131"/>
      <c r="C14" s="220" t="s">
        <v>68</v>
      </c>
      <c r="D14" s="437"/>
      <c r="E14" s="213"/>
      <c r="F14" s="136">
        <v>1</v>
      </c>
      <c r="G14" s="137"/>
      <c r="H14" s="136">
        <v>1</v>
      </c>
      <c r="I14" s="362" t="s">
        <v>31</v>
      </c>
      <c r="J14" s="438"/>
      <c r="K14" s="438"/>
      <c r="L14" s="438"/>
      <c r="M14" s="438"/>
      <c r="N14" s="223"/>
      <c r="O14" s="132"/>
      <c r="Q14" s="226" t="s">
        <v>30</v>
      </c>
      <c r="R14" s="120">
        <f ca="1">SUMIF('3RD STATS'!C:X,Q14,'3RD STATS'!X:X)</f>
        <v>17</v>
      </c>
      <c r="S14" s="121">
        <f t="shared" ca="1" si="5"/>
        <v>0.53125</v>
      </c>
      <c r="T14" s="122">
        <f ca="1">SUMIF('3RD STATS'!C:Y,Q14,'3RD STATS'!Y:Y)</f>
        <v>16</v>
      </c>
      <c r="V14" s="226"/>
      <c r="W14" s="620"/>
      <c r="X14" s="621"/>
      <c r="Y14" s="621"/>
      <c r="Z14" s="621"/>
      <c r="AA14" s="621"/>
      <c r="AB14" s="621"/>
      <c r="AC14" s="478"/>
    </row>
    <row r="15" spans="1:32">
      <c r="B15" s="131"/>
      <c r="C15" s="221" t="s">
        <v>79</v>
      </c>
      <c r="D15" s="439"/>
      <c r="E15" s="214"/>
      <c r="F15" s="138">
        <v>2</v>
      </c>
      <c r="G15" s="139"/>
      <c r="H15" s="138">
        <v>0</v>
      </c>
      <c r="I15" s="363" t="s">
        <v>30</v>
      </c>
      <c r="J15" s="440"/>
      <c r="K15" s="440"/>
      <c r="L15" s="440"/>
      <c r="M15" s="440"/>
      <c r="N15" s="224"/>
      <c r="O15" s="132"/>
      <c r="Q15" s="535" t="s">
        <v>218</v>
      </c>
      <c r="R15" s="120">
        <f ca="1">SUMIF('3RD STATS'!C:X,Q15,'3RD STATS'!X:X)</f>
        <v>17</v>
      </c>
      <c r="S15" s="121">
        <f t="shared" ca="1" si="5"/>
        <v>0.44736842105263158</v>
      </c>
      <c r="T15" s="122">
        <f ca="1">SUMIF('3RD STATS'!C:Y,Q15,'3RD STATS'!Y:Y)</f>
        <v>19</v>
      </c>
      <c r="V15" s="226"/>
      <c r="W15" s="620"/>
      <c r="X15" s="621"/>
      <c r="Y15" s="621"/>
      <c r="Z15" s="621"/>
      <c r="AA15" s="621"/>
      <c r="AB15" s="621"/>
      <c r="AC15" s="478"/>
      <c r="AF15" s="2"/>
    </row>
    <row r="16" spans="1:32">
      <c r="B16" s="131"/>
      <c r="C16" s="221" t="s">
        <v>152</v>
      </c>
      <c r="D16" s="439"/>
      <c r="E16" s="214"/>
      <c r="F16" s="138">
        <v>1</v>
      </c>
      <c r="G16" s="139"/>
      <c r="H16" s="138">
        <v>1</v>
      </c>
      <c r="I16" s="363" t="s">
        <v>80</v>
      </c>
      <c r="J16" s="440"/>
      <c r="K16" s="440"/>
      <c r="L16" s="440"/>
      <c r="M16" s="440"/>
      <c r="N16" s="224"/>
      <c r="O16" s="132"/>
      <c r="Q16" s="131" t="s">
        <v>25</v>
      </c>
      <c r="R16" s="120">
        <f ca="1">SUMIF('3RD STATS'!C:X,Q16,'3RD STATS'!X:X)</f>
        <v>16</v>
      </c>
      <c r="S16" s="121">
        <f t="shared" ca="1" si="5"/>
        <v>0.4</v>
      </c>
      <c r="T16" s="122">
        <f ca="1">SUMIF('3RD STATS'!C:Y,Q16,'3RD STATS'!Y:Y)</f>
        <v>20</v>
      </c>
      <c r="V16" s="226"/>
      <c r="W16" s="620"/>
      <c r="X16" s="621"/>
      <c r="Y16" s="621"/>
      <c r="Z16" s="621"/>
      <c r="AA16" s="621"/>
      <c r="AB16" s="621"/>
      <c r="AC16" s="478"/>
    </row>
    <row r="17" spans="2:32">
      <c r="B17" s="131"/>
      <c r="C17" s="222" t="s">
        <v>38</v>
      </c>
      <c r="D17" s="441"/>
      <c r="E17" s="215"/>
      <c r="F17" s="140">
        <v>1</v>
      </c>
      <c r="G17" s="141"/>
      <c r="H17" s="140">
        <v>1</v>
      </c>
      <c r="I17" s="364" t="s">
        <v>192</v>
      </c>
      <c r="J17" s="442"/>
      <c r="K17" s="442"/>
      <c r="L17" s="442"/>
      <c r="M17" s="442"/>
      <c r="N17" s="225"/>
      <c r="O17" s="132"/>
      <c r="Q17" s="119" t="s">
        <v>225</v>
      </c>
      <c r="R17" s="120">
        <f ca="1">SUMIF('3RD STATS'!C:X,Q17,'3RD STATS'!X:X)</f>
        <v>14</v>
      </c>
      <c r="S17" s="121">
        <f t="shared" ca="1" si="5"/>
        <v>0.7</v>
      </c>
      <c r="T17" s="122">
        <f ca="1">SUMIF('3RD STATS'!C:Y,Q17,'3RD STATS'!Y:Y)</f>
        <v>10</v>
      </c>
      <c r="V17" s="226"/>
      <c r="W17" s="620"/>
      <c r="X17" s="621"/>
      <c r="Y17" s="621"/>
      <c r="Z17" s="621"/>
      <c r="AA17" s="621"/>
      <c r="AB17" s="621"/>
      <c r="AC17" s="478"/>
    </row>
    <row r="18" spans="2:32">
      <c r="B18" s="219"/>
      <c r="C18" s="112" t="s">
        <v>221</v>
      </c>
      <c r="D18" s="112"/>
      <c r="E18" s="112"/>
      <c r="F18" s="133">
        <f>SUM(F19:F22)</f>
        <v>4</v>
      </c>
      <c r="G18" s="133" t="s">
        <v>62</v>
      </c>
      <c r="H18" s="133">
        <f>SUM(H19:H22)</f>
        <v>4</v>
      </c>
      <c r="I18" s="134" t="s">
        <v>65</v>
      </c>
      <c r="J18" s="112"/>
      <c r="K18" s="112"/>
      <c r="L18" s="112"/>
      <c r="M18" s="112"/>
      <c r="N18" s="112"/>
      <c r="O18" s="395">
        <v>45190</v>
      </c>
      <c r="Q18" s="131" t="s">
        <v>213</v>
      </c>
      <c r="R18" s="120">
        <f ca="1">SUMIF('3RD STATS'!C:X,Q18,'3RD STATS'!X:X)</f>
        <v>14</v>
      </c>
      <c r="S18" s="121">
        <f t="shared" ca="1" si="5"/>
        <v>0.41176470588235292</v>
      </c>
      <c r="T18" s="122">
        <f ca="1">SUMIF('3RD STATS'!C:Y,Q18,'3RD STATS'!Y:Y)</f>
        <v>17</v>
      </c>
      <c r="V18" s="226"/>
      <c r="W18" s="620"/>
      <c r="X18" s="621"/>
      <c r="Y18" s="621"/>
      <c r="Z18" s="621"/>
      <c r="AA18" s="621"/>
      <c r="AB18" s="621"/>
      <c r="AC18" s="478"/>
    </row>
    <row r="19" spans="2:32">
      <c r="B19" s="131"/>
      <c r="C19" s="220" t="s">
        <v>216</v>
      </c>
      <c r="D19" s="437"/>
      <c r="E19" s="213"/>
      <c r="F19" s="136">
        <v>1</v>
      </c>
      <c r="G19" s="137"/>
      <c r="H19" s="136">
        <v>1</v>
      </c>
      <c r="I19" s="362" t="s">
        <v>225</v>
      </c>
      <c r="J19" s="438"/>
      <c r="K19" s="438"/>
      <c r="L19" s="438"/>
      <c r="M19" s="438"/>
      <c r="N19" s="223"/>
      <c r="O19" s="132"/>
      <c r="Q19" s="131" t="s">
        <v>192</v>
      </c>
      <c r="R19" s="120">
        <f ca="1">SUMIF('3RD STATS'!C:X,Q19,'3RD STATS'!X:X)</f>
        <v>14</v>
      </c>
      <c r="S19" s="121">
        <f t="shared" ca="1" si="5"/>
        <v>0.41176470588235292</v>
      </c>
      <c r="T19" s="122">
        <f ca="1">SUMIF('3RD STATS'!C:Y,Q19,'3RD STATS'!Y:Y)</f>
        <v>17</v>
      </c>
      <c r="V19" s="226"/>
      <c r="W19" s="620"/>
      <c r="X19" s="621"/>
      <c r="Y19" s="621"/>
      <c r="Z19" s="621"/>
      <c r="AA19" s="621"/>
      <c r="AB19" s="621"/>
      <c r="AC19" s="478"/>
    </row>
    <row r="20" spans="2:32">
      <c r="B20" s="131"/>
      <c r="C20" s="221" t="s">
        <v>212</v>
      </c>
      <c r="D20" s="439"/>
      <c r="E20" s="214"/>
      <c r="F20" s="138">
        <v>2</v>
      </c>
      <c r="G20" s="139"/>
      <c r="H20" s="138">
        <v>0</v>
      </c>
      <c r="I20" s="363" t="s">
        <v>23</v>
      </c>
      <c r="J20" s="440"/>
      <c r="K20" s="440"/>
      <c r="L20" s="440"/>
      <c r="M20" s="440"/>
      <c r="N20" s="224"/>
      <c r="O20" s="132"/>
      <c r="Q20" s="131" t="s">
        <v>86</v>
      </c>
      <c r="R20" s="120">
        <f ca="1">SUMIF('3RD STATS'!C:X,Q20,'3RD STATS'!X:X)</f>
        <v>15</v>
      </c>
      <c r="S20" s="121">
        <f t="shared" ca="1" si="5"/>
        <v>0.39473684210526316</v>
      </c>
      <c r="T20" s="122">
        <f ca="1">SUMIF('3RD STATS'!C:Y,Q20,'3RD STATS'!Y:Y)</f>
        <v>19</v>
      </c>
      <c r="V20" s="226"/>
      <c r="W20" s="620"/>
      <c r="X20" s="621"/>
      <c r="Y20" s="621"/>
      <c r="Z20" s="621"/>
      <c r="AA20" s="621"/>
      <c r="AB20" s="621"/>
      <c r="AC20" s="478"/>
    </row>
    <row r="21" spans="2:32">
      <c r="B21" s="131"/>
      <c r="C21" s="221" t="s">
        <v>218</v>
      </c>
      <c r="D21" s="439"/>
      <c r="E21" s="214"/>
      <c r="F21" s="138">
        <v>0</v>
      </c>
      <c r="G21" s="139"/>
      <c r="H21" s="138">
        <v>2</v>
      </c>
      <c r="I21" s="363" t="s">
        <v>16</v>
      </c>
      <c r="J21" s="440"/>
      <c r="K21" s="440"/>
      <c r="L21" s="440"/>
      <c r="M21" s="440"/>
      <c r="N21" s="224"/>
      <c r="O21" s="132"/>
      <c r="Q21" s="123" t="s">
        <v>79</v>
      </c>
      <c r="R21" s="120">
        <f ca="1">SUMIF('3RD STATS'!C:X,Q21,'3RD STATS'!X:X)</f>
        <v>15</v>
      </c>
      <c r="S21" s="121">
        <f t="shared" ca="1" si="5"/>
        <v>0.5357142857142857</v>
      </c>
      <c r="T21" s="122">
        <f ca="1">SUMIF('3RD STATS'!C:Y,Q21,'3RD STATS'!Y:Y)</f>
        <v>14</v>
      </c>
      <c r="V21" s="226"/>
      <c r="W21" s="620"/>
      <c r="X21" s="621"/>
      <c r="Y21" s="621"/>
      <c r="Z21" s="621"/>
      <c r="AA21" s="621"/>
      <c r="AB21" s="621"/>
      <c r="AC21" s="478"/>
    </row>
    <row r="22" spans="2:32">
      <c r="B22" s="131"/>
      <c r="C22" s="222" t="s">
        <v>213</v>
      </c>
      <c r="D22" s="441"/>
      <c r="E22" s="215"/>
      <c r="F22" s="140">
        <v>1</v>
      </c>
      <c r="G22" s="141"/>
      <c r="H22" s="140">
        <v>1</v>
      </c>
      <c r="I22" s="364" t="s">
        <v>25</v>
      </c>
      <c r="J22" s="442"/>
      <c r="K22" s="442"/>
      <c r="L22" s="442"/>
      <c r="M22" s="442"/>
      <c r="N22" s="225"/>
      <c r="O22" s="132"/>
      <c r="Q22" s="119" t="s">
        <v>84</v>
      </c>
      <c r="R22" s="120">
        <f ca="1">SUMIF('3RD STATS'!C:X,Q22,'3RD STATS'!X:X)</f>
        <v>14</v>
      </c>
      <c r="S22" s="121">
        <f t="shared" ca="1" si="5"/>
        <v>0.36842105263157893</v>
      </c>
      <c r="T22" s="122">
        <f ca="1">SUMIF('3RD STATS'!C:Y,Q22,'3RD STATS'!Y:Y)</f>
        <v>19</v>
      </c>
      <c r="V22" s="226"/>
      <c r="W22" s="620"/>
      <c r="X22" s="621"/>
      <c r="Y22" s="621"/>
      <c r="Z22" s="621"/>
      <c r="AA22" s="621"/>
      <c r="AB22" s="621"/>
      <c r="AC22" s="478"/>
    </row>
    <row r="23" spans="2:32">
      <c r="B23" s="219"/>
      <c r="C23" s="112" t="s">
        <v>236</v>
      </c>
      <c r="D23" s="112"/>
      <c r="E23" s="112"/>
      <c r="F23" s="133">
        <f>SUM(F24:F27)</f>
        <v>3</v>
      </c>
      <c r="G23" s="133" t="s">
        <v>62</v>
      </c>
      <c r="H23" s="133">
        <f>SUM(H24:H27)</f>
        <v>5</v>
      </c>
      <c r="I23" s="134" t="s">
        <v>82</v>
      </c>
      <c r="J23" s="112"/>
      <c r="K23" s="112"/>
      <c r="L23" s="112"/>
      <c r="M23" s="112"/>
      <c r="N23" s="112"/>
      <c r="O23" s="395">
        <v>45190</v>
      </c>
      <c r="Q23" s="131" t="s">
        <v>207</v>
      </c>
      <c r="R23" s="120">
        <f ca="1">SUMIF('3RD STATS'!C:X,Q23,'3RD STATS'!X:X)</f>
        <v>13</v>
      </c>
      <c r="S23" s="121">
        <f t="shared" ca="1" si="5"/>
        <v>0.34210526315789475</v>
      </c>
      <c r="T23" s="122">
        <f ca="1">SUMIF('3RD STATS'!C:Y,Q23,'3RD STATS'!Y:Y)</f>
        <v>19</v>
      </c>
      <c r="V23" s="226"/>
      <c r="W23" s="620"/>
      <c r="X23" s="621"/>
      <c r="Y23" s="621"/>
      <c r="Z23" s="621"/>
      <c r="AA23" s="621"/>
      <c r="AB23" s="621"/>
      <c r="AC23" s="478"/>
    </row>
    <row r="24" spans="2:32">
      <c r="B24" s="131"/>
      <c r="C24" s="220" t="s">
        <v>207</v>
      </c>
      <c r="D24" s="437"/>
      <c r="E24" s="213"/>
      <c r="F24" s="136">
        <v>1</v>
      </c>
      <c r="G24" s="137"/>
      <c r="H24" s="136">
        <v>1</v>
      </c>
      <c r="I24" s="362" t="s">
        <v>85</v>
      </c>
      <c r="J24" s="438"/>
      <c r="K24" s="438"/>
      <c r="L24" s="438"/>
      <c r="M24" s="438"/>
      <c r="N24" s="223"/>
      <c r="O24" s="132"/>
      <c r="Q24" s="119" t="s">
        <v>34</v>
      </c>
      <c r="R24" s="120">
        <f ca="1">SUMIF('3RD STATS'!C:X,Q24,'3RD STATS'!X:X)</f>
        <v>12</v>
      </c>
      <c r="S24" s="121">
        <f t="shared" ca="1" si="5"/>
        <v>0.5</v>
      </c>
      <c r="T24" s="122">
        <f ca="1">SUMIF('3RD STATS'!C:Y,Q24,'3RD STATS'!Y:Y)</f>
        <v>12</v>
      </c>
      <c r="V24" s="226"/>
      <c r="W24" s="620"/>
      <c r="X24" s="621"/>
      <c r="Y24" s="621"/>
      <c r="Z24" s="621"/>
      <c r="AA24" s="621"/>
      <c r="AB24" s="621"/>
      <c r="AC24" s="478"/>
    </row>
    <row r="25" spans="2:32">
      <c r="B25" s="131"/>
      <c r="C25" s="221" t="s">
        <v>222</v>
      </c>
      <c r="D25" s="439"/>
      <c r="E25" s="214"/>
      <c r="F25" s="138">
        <v>0</v>
      </c>
      <c r="G25" s="139"/>
      <c r="H25" s="138">
        <v>2</v>
      </c>
      <c r="I25" s="363" t="s">
        <v>86</v>
      </c>
      <c r="J25" s="440"/>
      <c r="K25" s="440"/>
      <c r="L25" s="440"/>
      <c r="M25" s="440"/>
      <c r="N25" s="224"/>
      <c r="O25" s="132"/>
      <c r="Q25" s="131" t="s">
        <v>323</v>
      </c>
      <c r="R25" s="120">
        <f ca="1">SUMIF('3RD STATS'!C:X,Q25,'3RD STATS'!X:X)</f>
        <v>11</v>
      </c>
      <c r="S25" s="121">
        <f t="shared" ca="1" si="5"/>
        <v>0.91666666666666663</v>
      </c>
      <c r="T25" s="122">
        <f ca="1">SUMIF('3RD STATS'!C:Y,Q25,'3RD STATS'!Y:Y)</f>
        <v>6</v>
      </c>
      <c r="V25" s="226"/>
      <c r="W25" s="620"/>
      <c r="X25" s="621"/>
      <c r="Y25" s="621"/>
      <c r="Z25" s="621"/>
      <c r="AA25" s="621"/>
      <c r="AB25" s="621"/>
      <c r="AC25" s="478"/>
    </row>
    <row r="26" spans="2:32">
      <c r="B26" s="131"/>
      <c r="C26" s="221" t="s">
        <v>136</v>
      </c>
      <c r="D26" s="439"/>
      <c r="E26" s="214"/>
      <c r="F26" s="138">
        <v>0</v>
      </c>
      <c r="G26" s="139"/>
      <c r="H26" s="138">
        <v>2</v>
      </c>
      <c r="I26" s="363" t="s">
        <v>83</v>
      </c>
      <c r="J26" s="440"/>
      <c r="K26" s="440"/>
      <c r="L26" s="440"/>
      <c r="M26" s="440"/>
      <c r="N26" s="224"/>
      <c r="O26" s="132"/>
      <c r="Q26" s="131" t="s">
        <v>23</v>
      </c>
      <c r="R26" s="120">
        <f ca="1">SUMIF('3RD STATS'!C:X,Q26,'3RD STATS'!X:X)</f>
        <v>11</v>
      </c>
      <c r="S26" s="121">
        <f t="shared" ca="1" si="5"/>
        <v>0.30555555555555558</v>
      </c>
      <c r="T26" s="122">
        <f ca="1">SUMIF('3RD STATS'!C:Y,Q26,'3RD STATS'!Y:Y)</f>
        <v>18</v>
      </c>
      <c r="V26" s="226"/>
      <c r="W26" s="620"/>
      <c r="X26" s="621"/>
      <c r="Y26" s="621"/>
      <c r="Z26" s="621"/>
      <c r="AA26" s="621"/>
      <c r="AB26" s="621"/>
      <c r="AC26" s="478"/>
      <c r="AF26" s="2"/>
    </row>
    <row r="27" spans="2:32">
      <c r="B27" s="131"/>
      <c r="C27" s="222" t="s">
        <v>206</v>
      </c>
      <c r="D27" s="441"/>
      <c r="E27" s="215"/>
      <c r="F27" s="140">
        <v>2</v>
      </c>
      <c r="G27" s="141"/>
      <c r="H27" s="140">
        <v>0</v>
      </c>
      <c r="I27" s="364" t="s">
        <v>251</v>
      </c>
      <c r="J27" s="442"/>
      <c r="K27" s="442"/>
      <c r="L27" s="442"/>
      <c r="M27" s="442"/>
      <c r="N27" s="225"/>
      <c r="O27" s="132"/>
      <c r="Q27" s="226" t="s">
        <v>209</v>
      </c>
      <c r="R27" s="120">
        <f ca="1">SUMIF('3RD STATS'!C:X,Q27,'3RD STATS'!X:X)</f>
        <v>10</v>
      </c>
      <c r="S27" s="121">
        <f t="shared" ca="1" si="5"/>
        <v>0.45454545454545453</v>
      </c>
      <c r="T27" s="122">
        <f ca="1">SUMIF('3RD STATS'!C:Y,Q27,'3RD STATS'!Y:Y)</f>
        <v>11</v>
      </c>
      <c r="V27" s="226"/>
      <c r="W27" s="620"/>
      <c r="X27" s="621"/>
      <c r="Y27" s="621"/>
      <c r="Z27" s="621"/>
      <c r="AA27" s="621"/>
      <c r="AB27" s="621"/>
      <c r="AC27" s="478"/>
    </row>
    <row r="28" spans="2:32">
      <c r="B28" s="131"/>
      <c r="C28" s="112"/>
      <c r="D28" s="112"/>
      <c r="E28" s="112"/>
      <c r="F28" s="112"/>
      <c r="G28" s="112"/>
      <c r="H28" s="129"/>
      <c r="I28" s="112"/>
      <c r="J28" s="112"/>
      <c r="K28" s="112"/>
      <c r="L28" s="112"/>
      <c r="M28" s="112"/>
      <c r="N28" s="112"/>
      <c r="O28" s="132"/>
      <c r="Q28" s="119" t="s">
        <v>222</v>
      </c>
      <c r="R28" s="120">
        <f ca="1">SUMIF('3RD STATS'!C:X,Q28,'3RD STATS'!X:X)</f>
        <v>10</v>
      </c>
      <c r="S28" s="121">
        <f t="shared" ca="1" si="5"/>
        <v>0.25</v>
      </c>
      <c r="T28" s="122">
        <f ca="1">SUMIF('3RD STATS'!C:Y,Q28,'3RD STATS'!Y:Y)</f>
        <v>20</v>
      </c>
      <c r="V28" s="226"/>
      <c r="W28" s="620"/>
      <c r="X28" s="621"/>
      <c r="Y28" s="621"/>
      <c r="Z28" s="621"/>
      <c r="AA28" s="621"/>
      <c r="AB28" s="621"/>
      <c r="AC28" s="478"/>
    </row>
    <row r="29" spans="2:32">
      <c r="B29" s="128" t="s">
        <v>254</v>
      </c>
      <c r="C29" s="127"/>
      <c r="D29" s="127"/>
      <c r="E29" s="112"/>
      <c r="F29" s="112"/>
      <c r="G29" s="112"/>
      <c r="H29" s="129"/>
      <c r="I29" s="112"/>
      <c r="J29" s="112"/>
      <c r="K29" s="112"/>
      <c r="L29" s="112"/>
      <c r="M29" s="112"/>
      <c r="N29" s="112"/>
      <c r="O29" s="130"/>
      <c r="Q29" s="131" t="s">
        <v>303</v>
      </c>
      <c r="R29" s="120">
        <f ca="1">SUMIF('3RD STATS'!C:X,Q29,'3RD STATS'!X:X)</f>
        <v>6</v>
      </c>
      <c r="S29" s="121">
        <f t="shared" ca="1" si="5"/>
        <v>0.6</v>
      </c>
      <c r="T29" s="122">
        <f ca="1">SUMIF('3RD STATS'!C:Y,Q29,'3RD STATS'!Y:Y)</f>
        <v>5</v>
      </c>
      <c r="V29" s="226"/>
      <c r="W29" s="620"/>
      <c r="X29" s="621"/>
      <c r="Y29" s="621"/>
      <c r="Z29" s="621"/>
      <c r="AA29" s="621"/>
      <c r="AB29" s="621"/>
      <c r="AC29" s="478"/>
    </row>
    <row r="30" spans="2:32">
      <c r="B30" s="219"/>
      <c r="C30" s="112" t="s">
        <v>235</v>
      </c>
      <c r="D30" s="112"/>
      <c r="E30" s="112"/>
      <c r="F30" s="133">
        <f>SUM(F31:F34)</f>
        <v>5</v>
      </c>
      <c r="G30" s="133" t="s">
        <v>62</v>
      </c>
      <c r="H30" s="133">
        <f>SUM(H31:H34)</f>
        <v>3</v>
      </c>
      <c r="I30" s="134" t="s">
        <v>221</v>
      </c>
      <c r="J30" s="112"/>
      <c r="K30" s="112"/>
      <c r="L30" s="112"/>
      <c r="M30" s="112"/>
      <c r="N30" s="112"/>
      <c r="O30" s="395">
        <v>45195</v>
      </c>
      <c r="Q30" s="131" t="s">
        <v>136</v>
      </c>
      <c r="R30" s="120">
        <f ca="1">SUMIF('3RD STATS'!C:X,Q30,'3RD STATS'!X:X)</f>
        <v>6</v>
      </c>
      <c r="S30" s="121">
        <f t="shared" ca="1" si="5"/>
        <v>0.2</v>
      </c>
      <c r="T30" s="122">
        <f ca="1">SUMIF('3RD STATS'!C:Y,Q30,'3RD STATS'!Y:Y)</f>
        <v>15</v>
      </c>
      <c r="V30" s="226"/>
      <c r="W30" s="620"/>
      <c r="X30" s="621"/>
      <c r="Y30" s="621"/>
      <c r="Z30" s="621"/>
      <c r="AA30" s="621"/>
      <c r="AB30" s="621"/>
      <c r="AC30" s="478"/>
    </row>
    <row r="31" spans="2:32">
      <c r="B31" s="131"/>
      <c r="C31" s="220" t="s">
        <v>31</v>
      </c>
      <c r="D31" s="437"/>
      <c r="E31" s="213"/>
      <c r="F31" s="136">
        <v>1</v>
      </c>
      <c r="G31" s="137"/>
      <c r="H31" s="136">
        <v>1</v>
      </c>
      <c r="I31" s="362" t="s">
        <v>218</v>
      </c>
      <c r="J31" s="438"/>
      <c r="K31" s="438"/>
      <c r="L31" s="438"/>
      <c r="M31" s="438"/>
      <c r="N31" s="223"/>
      <c r="O31" s="132"/>
      <c r="Q31" s="131" t="s">
        <v>206</v>
      </c>
      <c r="R31" s="120">
        <f ca="1">SUMIF('3RD STATS'!C:X,Q31,'3RD STATS'!X:X)</f>
        <v>4</v>
      </c>
      <c r="S31" s="121">
        <f t="shared" ca="1" si="5"/>
        <v>0.5</v>
      </c>
      <c r="T31" s="122">
        <f ca="1">SUMIF('3RD STATS'!C:Y,Q31,'3RD STATS'!Y:Y)</f>
        <v>4</v>
      </c>
      <c r="V31" s="226"/>
      <c r="W31" s="620"/>
      <c r="X31" s="621"/>
      <c r="Y31" s="621"/>
      <c r="Z31" s="621"/>
      <c r="AA31" s="621"/>
      <c r="AB31" s="621"/>
      <c r="AC31" s="478"/>
    </row>
    <row r="32" spans="2:32">
      <c r="B32" s="131"/>
      <c r="C32" s="221" t="s">
        <v>80</v>
      </c>
      <c r="D32" s="439"/>
      <c r="E32" s="214"/>
      <c r="F32" s="138">
        <v>2</v>
      </c>
      <c r="G32" s="139"/>
      <c r="H32" s="138">
        <v>0</v>
      </c>
      <c r="I32" s="363" t="s">
        <v>212</v>
      </c>
      <c r="J32" s="440"/>
      <c r="K32" s="440"/>
      <c r="L32" s="440"/>
      <c r="M32" s="440"/>
      <c r="N32" s="224"/>
      <c r="O32" s="132"/>
      <c r="Q32" s="131" t="s">
        <v>277</v>
      </c>
      <c r="R32" s="120">
        <f ca="1">SUMIF('3RD STATS'!C:X,Q32,'3RD STATS'!X:X)</f>
        <v>3</v>
      </c>
      <c r="S32" s="121">
        <f t="shared" ca="1" si="5"/>
        <v>0.75</v>
      </c>
      <c r="T32" s="122">
        <f ca="1">SUMIF('3RD STATS'!C:Y,Q32,'3RD STATS'!Y:Y)</f>
        <v>2</v>
      </c>
      <c r="V32" s="226"/>
      <c r="W32" s="620"/>
      <c r="X32" s="621"/>
      <c r="Y32" s="621"/>
      <c r="Z32" s="621"/>
      <c r="AA32" s="621"/>
      <c r="AB32" s="621"/>
      <c r="AC32" s="478"/>
    </row>
    <row r="33" spans="2:29">
      <c r="B33" s="131"/>
      <c r="C33" s="221" t="s">
        <v>192</v>
      </c>
      <c r="D33" s="439"/>
      <c r="E33" s="214"/>
      <c r="F33" s="138">
        <v>0</v>
      </c>
      <c r="G33" s="139"/>
      <c r="H33" s="138">
        <v>2</v>
      </c>
      <c r="I33" s="363" t="s">
        <v>216</v>
      </c>
      <c r="J33" s="440"/>
      <c r="K33" s="440"/>
      <c r="L33" s="440"/>
      <c r="M33" s="440"/>
      <c r="N33" s="224"/>
      <c r="O33" s="132"/>
      <c r="Q33" s="131" t="s">
        <v>369</v>
      </c>
      <c r="R33" s="120">
        <f ca="1">SUMIF('3RD STATS'!C:X,Q33,'3RD STATS'!X:X)</f>
        <v>4</v>
      </c>
      <c r="S33" s="121">
        <f t="shared" ca="1" si="5"/>
        <v>1</v>
      </c>
      <c r="T33" s="122">
        <f ca="1">SUMIF('3RD STATS'!C:Y,Q33,'3RD STATS'!Y:Y)</f>
        <v>2</v>
      </c>
      <c r="V33" s="226"/>
      <c r="W33" s="620"/>
      <c r="X33" s="621"/>
      <c r="Y33" s="621"/>
      <c r="Z33" s="621"/>
      <c r="AA33" s="621"/>
      <c r="AB33" s="621"/>
      <c r="AC33" s="478"/>
    </row>
    <row r="34" spans="2:29">
      <c r="B34" s="131"/>
      <c r="C34" s="222" t="s">
        <v>209</v>
      </c>
      <c r="D34" s="441"/>
      <c r="E34" s="215"/>
      <c r="F34" s="140">
        <v>2</v>
      </c>
      <c r="G34" s="141"/>
      <c r="H34" s="140">
        <v>0</v>
      </c>
      <c r="I34" s="364" t="s">
        <v>213</v>
      </c>
      <c r="J34" s="442"/>
      <c r="K34" s="442"/>
      <c r="L34" s="442"/>
      <c r="M34" s="442"/>
      <c r="N34" s="225"/>
      <c r="O34" s="132"/>
      <c r="Q34" s="131" t="s">
        <v>152</v>
      </c>
      <c r="R34" s="120">
        <f ca="1">SUMIF('3RD STATS'!C:X,Q34,'3RD STATS'!X:X)</f>
        <v>2</v>
      </c>
      <c r="S34" s="121">
        <f t="shared" ca="1" si="5"/>
        <v>0.5</v>
      </c>
      <c r="T34" s="122">
        <f ca="1">SUMIF('3RD STATS'!C:Y,Q34,'3RD STATS'!Y:Y)</f>
        <v>2</v>
      </c>
      <c r="V34" s="226"/>
      <c r="W34" s="620"/>
      <c r="X34" s="621"/>
      <c r="Y34" s="621"/>
      <c r="Z34" s="621"/>
      <c r="AA34" s="621"/>
      <c r="AB34" s="621"/>
      <c r="AC34" s="478"/>
    </row>
    <row r="35" spans="2:29">
      <c r="B35" s="219"/>
      <c r="C35" s="112" t="s">
        <v>82</v>
      </c>
      <c r="D35" s="112"/>
      <c r="E35" s="112"/>
      <c r="F35" s="133">
        <f>SUM(F36:F39)</f>
        <v>2</v>
      </c>
      <c r="G35" s="133" t="s">
        <v>62</v>
      </c>
      <c r="H35" s="133">
        <f>SUM(H36:H39)</f>
        <v>6</v>
      </c>
      <c r="I35" s="134" t="s">
        <v>39</v>
      </c>
      <c r="J35" s="112"/>
      <c r="K35" s="112"/>
      <c r="L35" s="112"/>
      <c r="M35" s="112"/>
      <c r="N35" s="112"/>
      <c r="O35" s="395">
        <v>45196</v>
      </c>
      <c r="Q35" s="131" t="s">
        <v>239</v>
      </c>
      <c r="R35" s="120">
        <f ca="1">SUMIF('3RD STATS'!C:X,Q35,'3RD STATS'!X:X)</f>
        <v>0</v>
      </c>
      <c r="S35" s="121" t="e">
        <f t="shared" ca="1" si="5"/>
        <v>#DIV/0!</v>
      </c>
      <c r="T35" s="122">
        <f ca="1">SUMIF('3RD STATS'!C:Y,Q35,'3RD STATS'!Y:Y)</f>
        <v>0</v>
      </c>
      <c r="V35" s="226"/>
      <c r="W35" s="620"/>
      <c r="X35" s="621"/>
      <c r="Y35" s="621"/>
      <c r="Z35" s="621"/>
      <c r="AA35" s="621"/>
      <c r="AB35" s="621"/>
      <c r="AC35" s="478"/>
    </row>
    <row r="36" spans="2:29">
      <c r="B36" s="131"/>
      <c r="C36" s="220" t="s">
        <v>83</v>
      </c>
      <c r="D36" s="437"/>
      <c r="E36" s="213"/>
      <c r="F36" s="136">
        <v>1</v>
      </c>
      <c r="G36" s="137"/>
      <c r="H36" s="136">
        <v>1</v>
      </c>
      <c r="I36" s="362" t="s">
        <v>152</v>
      </c>
      <c r="J36" s="438"/>
      <c r="K36" s="438"/>
      <c r="L36" s="438"/>
      <c r="M36" s="438"/>
      <c r="N36" s="223"/>
      <c r="O36" s="132"/>
      <c r="Q36" s="131" t="s">
        <v>251</v>
      </c>
      <c r="R36" s="120">
        <f ca="1">SUMIF('3RD STATS'!C:X,Q36,'3RD STATS'!X:X)</f>
        <v>0</v>
      </c>
      <c r="S36" s="121">
        <f t="shared" ca="1" si="5"/>
        <v>0</v>
      </c>
      <c r="T36" s="122">
        <f ca="1">SUMIF('3RD STATS'!C:Y,Q36,'3RD STATS'!Y:Y)</f>
        <v>2</v>
      </c>
      <c r="V36" s="226"/>
      <c r="W36" s="620"/>
      <c r="X36" s="621"/>
      <c r="Y36" s="621"/>
      <c r="Z36" s="621"/>
      <c r="AA36" s="621"/>
      <c r="AB36" s="621"/>
      <c r="AC36" s="478"/>
    </row>
    <row r="37" spans="2:29">
      <c r="B37" s="131"/>
      <c r="C37" s="221" t="s">
        <v>84</v>
      </c>
      <c r="D37" s="439"/>
      <c r="E37" s="214"/>
      <c r="F37" s="138">
        <v>0</v>
      </c>
      <c r="G37" s="139"/>
      <c r="H37" s="138">
        <v>2</v>
      </c>
      <c r="I37" s="363" t="s">
        <v>38</v>
      </c>
      <c r="J37" s="440"/>
      <c r="K37" s="440"/>
      <c r="L37" s="440"/>
      <c r="M37" s="440"/>
      <c r="N37" s="224"/>
      <c r="O37" s="132"/>
      <c r="Q37" s="131" t="s">
        <v>276</v>
      </c>
      <c r="R37" s="120">
        <f ca="1">SUMIF('3RD STATS'!C:X,Q37,'3RD STATS'!X:X)</f>
        <v>0</v>
      </c>
      <c r="S37" s="121">
        <f t="shared" ca="1" si="5"/>
        <v>0</v>
      </c>
      <c r="T37" s="122">
        <f ca="1">SUMIF('3RD STATS'!C:Y,Q37,'3RD STATS'!Y:Y)</f>
        <v>1</v>
      </c>
      <c r="V37" s="226"/>
      <c r="W37" s="620"/>
      <c r="X37" s="621"/>
      <c r="Y37" s="621"/>
      <c r="Z37" s="621"/>
      <c r="AA37" s="621"/>
      <c r="AB37" s="621"/>
      <c r="AC37" s="478"/>
    </row>
    <row r="38" spans="2:29">
      <c r="B38" s="131"/>
      <c r="C38" s="221" t="s">
        <v>86</v>
      </c>
      <c r="D38" s="439"/>
      <c r="E38" s="214"/>
      <c r="F38" s="138">
        <v>0</v>
      </c>
      <c r="G38" s="139"/>
      <c r="H38" s="138">
        <v>2</v>
      </c>
      <c r="I38" s="363" t="s">
        <v>240</v>
      </c>
      <c r="J38" s="440"/>
      <c r="K38" s="440"/>
      <c r="L38" s="440"/>
      <c r="M38" s="440"/>
      <c r="N38" s="224"/>
      <c r="O38" s="132"/>
      <c r="Q38" s="378" t="s">
        <v>275</v>
      </c>
      <c r="R38" s="124">
        <f ca="1">SUMIF('3RD STATS'!C:X,Q38,'3RD STATS'!X:X)</f>
        <v>0</v>
      </c>
      <c r="S38" s="125">
        <f t="shared" ca="1" si="5"/>
        <v>0</v>
      </c>
      <c r="T38" s="126">
        <f ca="1">SUMIF('3RD STATS'!C:Y,Q38,'3RD STATS'!Y:Y)</f>
        <v>1</v>
      </c>
      <c r="V38" s="226"/>
      <c r="W38" s="620"/>
      <c r="X38" s="621"/>
      <c r="Y38" s="621"/>
      <c r="Z38" s="621"/>
      <c r="AA38" s="621"/>
      <c r="AB38" s="621"/>
      <c r="AC38" s="478"/>
    </row>
    <row r="39" spans="2:29">
      <c r="B39" s="131"/>
      <c r="C39" s="222" t="s">
        <v>85</v>
      </c>
      <c r="D39" s="441"/>
      <c r="E39" s="215"/>
      <c r="F39" s="140">
        <v>1</v>
      </c>
      <c r="G39" s="141"/>
      <c r="H39" s="140">
        <v>1</v>
      </c>
      <c r="I39" s="364" t="s">
        <v>68</v>
      </c>
      <c r="J39" s="442"/>
      <c r="K39" s="442"/>
      <c r="L39" s="442"/>
      <c r="M39" s="442"/>
      <c r="N39" s="225"/>
      <c r="O39" s="132"/>
      <c r="V39" s="226"/>
      <c r="W39" s="620"/>
      <c r="X39" s="621"/>
      <c r="Y39" s="621"/>
      <c r="Z39" s="621"/>
      <c r="AA39" s="621"/>
      <c r="AB39" s="621"/>
      <c r="AC39" s="478"/>
    </row>
    <row r="40" spans="2:29">
      <c r="B40" s="219"/>
      <c r="C40" s="112" t="s">
        <v>65</v>
      </c>
      <c r="D40" s="112"/>
      <c r="E40" s="112"/>
      <c r="F40" s="133">
        <f>SUM(F41:F44)</f>
        <v>5</v>
      </c>
      <c r="G40" s="133" t="s">
        <v>62</v>
      </c>
      <c r="H40" s="133">
        <f>SUM(H41:H44)</f>
        <v>3</v>
      </c>
      <c r="I40" s="134" t="s">
        <v>236</v>
      </c>
      <c r="J40" s="112"/>
      <c r="K40" s="112"/>
      <c r="L40" s="112"/>
      <c r="M40" s="112"/>
      <c r="N40" s="112"/>
      <c r="O40" s="395">
        <v>45197</v>
      </c>
      <c r="Q40" s="495"/>
      <c r="R40" s="496"/>
      <c r="S40" s="496"/>
      <c r="T40" s="497"/>
      <c r="V40" s="226"/>
      <c r="W40" s="620"/>
      <c r="X40" s="621"/>
      <c r="Y40" s="621"/>
      <c r="Z40" s="621"/>
      <c r="AA40" s="621"/>
      <c r="AB40" s="621"/>
      <c r="AC40" s="478"/>
    </row>
    <row r="41" spans="2:29">
      <c r="B41" s="131"/>
      <c r="C41" s="220" t="s">
        <v>25</v>
      </c>
      <c r="D41" s="437"/>
      <c r="E41" s="213"/>
      <c r="F41" s="136">
        <v>0</v>
      </c>
      <c r="G41" s="137"/>
      <c r="H41" s="136">
        <v>2</v>
      </c>
      <c r="I41" s="362" t="s">
        <v>241</v>
      </c>
      <c r="J41" s="438"/>
      <c r="K41" s="438"/>
      <c r="L41" s="438"/>
      <c r="M41" s="438"/>
      <c r="N41" s="223"/>
      <c r="O41" s="132"/>
      <c r="Q41" s="498"/>
      <c r="R41" s="118"/>
      <c r="S41" s="118"/>
      <c r="T41" s="499"/>
      <c r="V41" s="226"/>
      <c r="W41" s="620"/>
      <c r="X41" s="621"/>
      <c r="Y41" s="621"/>
      <c r="Z41" s="621"/>
      <c r="AA41" s="621"/>
      <c r="AB41" s="621"/>
      <c r="AC41" s="478"/>
    </row>
    <row r="42" spans="2:29">
      <c r="B42" s="131"/>
      <c r="C42" s="221" t="s">
        <v>225</v>
      </c>
      <c r="D42" s="439"/>
      <c r="E42" s="214"/>
      <c r="F42" s="138">
        <v>2</v>
      </c>
      <c r="G42" s="139"/>
      <c r="H42" s="138">
        <v>0</v>
      </c>
      <c r="I42" s="363" t="s">
        <v>206</v>
      </c>
      <c r="J42" s="440"/>
      <c r="K42" s="440"/>
      <c r="L42" s="440"/>
      <c r="M42" s="440"/>
      <c r="N42" s="224"/>
      <c r="O42" s="132"/>
      <c r="Q42" s="498"/>
      <c r="R42" s="118"/>
      <c r="S42" s="118"/>
      <c r="T42" s="499"/>
      <c r="V42" s="226"/>
      <c r="W42" s="620"/>
      <c r="X42" s="621"/>
      <c r="Y42" s="621"/>
      <c r="Z42" s="621"/>
      <c r="AA42" s="621"/>
      <c r="AB42" s="621"/>
      <c r="AC42" s="478"/>
    </row>
    <row r="43" spans="2:29">
      <c r="B43" s="131"/>
      <c r="C43" s="221" t="s">
        <v>16</v>
      </c>
      <c r="D43" s="439"/>
      <c r="E43" s="214"/>
      <c r="F43" s="138">
        <v>2</v>
      </c>
      <c r="G43" s="139"/>
      <c r="H43" s="138">
        <v>0</v>
      </c>
      <c r="I43" s="363" t="s">
        <v>222</v>
      </c>
      <c r="J43" s="440"/>
      <c r="K43" s="440"/>
      <c r="L43" s="440"/>
      <c r="M43" s="440"/>
      <c r="N43" s="224"/>
      <c r="O43" s="132"/>
      <c r="Q43" s="498"/>
      <c r="R43" s="118"/>
      <c r="S43" s="118"/>
      <c r="T43" s="499"/>
      <c r="V43" s="226"/>
      <c r="W43" s="620"/>
      <c r="X43" s="621"/>
      <c r="Y43" s="621"/>
      <c r="Z43" s="621"/>
      <c r="AA43" s="621"/>
      <c r="AB43" s="621"/>
      <c r="AC43" s="478"/>
    </row>
    <row r="44" spans="2:29">
      <c r="B44" s="131"/>
      <c r="C44" s="222" t="s">
        <v>34</v>
      </c>
      <c r="D44" s="441"/>
      <c r="E44" s="215"/>
      <c r="F44" s="140">
        <v>1</v>
      </c>
      <c r="G44" s="141"/>
      <c r="H44" s="140">
        <v>1</v>
      </c>
      <c r="I44" s="364" t="s">
        <v>207</v>
      </c>
      <c r="J44" s="442"/>
      <c r="K44" s="442"/>
      <c r="L44" s="442"/>
      <c r="M44" s="442"/>
      <c r="N44" s="225"/>
      <c r="O44" s="132"/>
      <c r="Q44" s="498"/>
      <c r="R44" s="118"/>
      <c r="S44" s="118"/>
      <c r="T44" s="499"/>
      <c r="V44" s="226"/>
      <c r="W44" s="620"/>
      <c r="X44" s="621"/>
      <c r="Y44" s="621"/>
      <c r="Z44" s="621"/>
      <c r="AA44" s="621"/>
      <c r="AB44" s="621"/>
      <c r="AC44" s="478"/>
    </row>
    <row r="45" spans="2:29">
      <c r="B45" s="131"/>
      <c r="C45" s="112"/>
      <c r="D45" s="112"/>
      <c r="E45" s="112"/>
      <c r="F45" s="112"/>
      <c r="G45" s="112"/>
      <c r="H45" s="129"/>
      <c r="I45" s="112"/>
      <c r="J45" s="112"/>
      <c r="K45" s="112"/>
      <c r="L45" s="112"/>
      <c r="M45" s="112"/>
      <c r="N45" s="112"/>
      <c r="O45" s="132"/>
      <c r="Q45" s="498"/>
      <c r="R45" s="118"/>
      <c r="S45" s="118"/>
      <c r="T45" s="499"/>
      <c r="V45" s="226"/>
      <c r="W45" s="620"/>
      <c r="X45" s="621"/>
      <c r="Y45" s="621"/>
      <c r="Z45" s="621"/>
      <c r="AA45" s="621"/>
      <c r="AB45" s="621"/>
      <c r="AC45" s="478"/>
    </row>
    <row r="46" spans="2:29">
      <c r="B46" s="128" t="s">
        <v>255</v>
      </c>
      <c r="C46" s="127"/>
      <c r="D46" s="127"/>
      <c r="E46" s="112"/>
      <c r="F46" s="112"/>
      <c r="G46" s="112"/>
      <c r="H46" s="129"/>
      <c r="I46" s="112"/>
      <c r="J46" s="112"/>
      <c r="K46" s="112"/>
      <c r="L46" s="112"/>
      <c r="M46" s="112"/>
      <c r="N46" s="112"/>
      <c r="O46" s="130"/>
      <c r="Q46" s="498"/>
      <c r="R46" s="118"/>
      <c r="S46" s="118"/>
      <c r="T46" s="499"/>
      <c r="V46" s="226"/>
      <c r="W46" s="620"/>
      <c r="X46" s="621"/>
      <c r="Y46" s="621"/>
      <c r="Z46" s="621"/>
      <c r="AA46" s="621"/>
      <c r="AB46" s="621"/>
      <c r="AC46" s="478"/>
    </row>
    <row r="47" spans="2:29">
      <c r="B47" s="219"/>
      <c r="C47" s="112" t="s">
        <v>65</v>
      </c>
      <c r="D47" s="112"/>
      <c r="E47" s="112"/>
      <c r="F47" s="133">
        <f>SUM(F48:F51)</f>
        <v>5</v>
      </c>
      <c r="G47" s="133" t="s">
        <v>62</v>
      </c>
      <c r="H47" s="133">
        <f>SUM(H48:H51)</f>
        <v>3</v>
      </c>
      <c r="I47" s="134" t="s">
        <v>39</v>
      </c>
      <c r="J47" s="112"/>
      <c r="K47" s="112"/>
      <c r="L47" s="112"/>
      <c r="M47" s="112"/>
      <c r="N47" s="112"/>
      <c r="O47" s="395">
        <v>45202</v>
      </c>
      <c r="Q47" s="498"/>
      <c r="R47" s="118"/>
      <c r="S47" s="118"/>
      <c r="T47" s="499"/>
      <c r="V47" s="226"/>
      <c r="W47" s="620"/>
      <c r="X47" s="621"/>
      <c r="Y47" s="621"/>
      <c r="Z47" s="621"/>
      <c r="AA47" s="621"/>
      <c r="AB47" s="621"/>
      <c r="AC47" s="478"/>
    </row>
    <row r="48" spans="2:29">
      <c r="B48" s="131"/>
      <c r="C48" s="220" t="s">
        <v>25</v>
      </c>
      <c r="D48" s="437"/>
      <c r="E48" s="213"/>
      <c r="F48" s="136">
        <v>0</v>
      </c>
      <c r="G48" s="137"/>
      <c r="H48" s="136">
        <v>2</v>
      </c>
      <c r="I48" s="362" t="s">
        <v>68</v>
      </c>
      <c r="J48" s="438"/>
      <c r="K48" s="438"/>
      <c r="L48" s="438"/>
      <c r="M48" s="438"/>
      <c r="N48" s="223"/>
      <c r="O48" s="132"/>
      <c r="Q48" s="498"/>
      <c r="R48" s="118"/>
      <c r="S48" s="118"/>
      <c r="T48" s="499"/>
      <c r="V48" s="226"/>
      <c r="W48" s="620"/>
      <c r="X48" s="621"/>
      <c r="Y48" s="621"/>
      <c r="Z48" s="621"/>
      <c r="AA48" s="621"/>
      <c r="AB48" s="621"/>
      <c r="AC48" s="478"/>
    </row>
    <row r="49" spans="2:29">
      <c r="B49" s="131"/>
      <c r="C49" s="221" t="s">
        <v>16</v>
      </c>
      <c r="D49" s="439"/>
      <c r="E49" s="214"/>
      <c r="F49" s="138">
        <v>1</v>
      </c>
      <c r="G49" s="139"/>
      <c r="H49" s="138">
        <v>1</v>
      </c>
      <c r="I49" s="363" t="s">
        <v>38</v>
      </c>
      <c r="J49" s="440"/>
      <c r="K49" s="440"/>
      <c r="L49" s="440"/>
      <c r="M49" s="440"/>
      <c r="N49" s="224"/>
      <c r="O49" s="132"/>
      <c r="Q49" s="498"/>
      <c r="R49" s="118"/>
      <c r="S49" s="118"/>
      <c r="T49" s="499"/>
      <c r="V49" s="226"/>
      <c r="W49" s="620"/>
      <c r="X49" s="621"/>
      <c r="Y49" s="621"/>
      <c r="Z49" s="621"/>
      <c r="AA49" s="621"/>
      <c r="AB49" s="621"/>
      <c r="AC49" s="478"/>
    </row>
    <row r="50" spans="2:29">
      <c r="B50" s="131"/>
      <c r="C50" s="221" t="s">
        <v>34</v>
      </c>
      <c r="D50" s="439"/>
      <c r="E50" s="214"/>
      <c r="F50" s="138">
        <v>2</v>
      </c>
      <c r="G50" s="139"/>
      <c r="H50" s="138">
        <v>0</v>
      </c>
      <c r="I50" s="363" t="s">
        <v>240</v>
      </c>
      <c r="J50" s="440"/>
      <c r="K50" s="440"/>
      <c r="L50" s="440"/>
      <c r="M50" s="440"/>
      <c r="N50" s="224"/>
      <c r="O50" s="132"/>
      <c r="Q50" s="498"/>
      <c r="R50" s="118"/>
      <c r="S50" s="118"/>
      <c r="T50" s="499"/>
      <c r="V50" s="226"/>
      <c r="W50" s="620"/>
      <c r="X50" s="621"/>
      <c r="Y50" s="621"/>
      <c r="Z50" s="621"/>
      <c r="AA50" s="621"/>
      <c r="AB50" s="621"/>
      <c r="AC50" s="478"/>
    </row>
    <row r="51" spans="2:29">
      <c r="B51" s="131"/>
      <c r="C51" s="222" t="s">
        <v>23</v>
      </c>
      <c r="D51" s="441"/>
      <c r="E51" s="215"/>
      <c r="F51" s="140">
        <v>2</v>
      </c>
      <c r="G51" s="141"/>
      <c r="H51" s="140">
        <v>0</v>
      </c>
      <c r="I51" s="364" t="s">
        <v>79</v>
      </c>
      <c r="J51" s="442"/>
      <c r="K51" s="442"/>
      <c r="L51" s="442"/>
      <c r="M51" s="442"/>
      <c r="N51" s="225"/>
      <c r="O51" s="132"/>
      <c r="Q51" s="498"/>
      <c r="R51" s="118"/>
      <c r="S51" s="118"/>
      <c r="T51" s="499"/>
      <c r="V51" s="226"/>
      <c r="W51" s="620"/>
      <c r="X51" s="621"/>
      <c r="Y51" s="621"/>
      <c r="Z51" s="621"/>
      <c r="AA51" s="621"/>
      <c r="AB51" s="621"/>
      <c r="AC51" s="478"/>
    </row>
    <row r="52" spans="2:29">
      <c r="B52" s="219"/>
      <c r="C52" s="112" t="s">
        <v>235</v>
      </c>
      <c r="D52" s="112"/>
      <c r="E52" s="112"/>
      <c r="F52" s="133">
        <f>SUM(F53:F56)</f>
        <v>5</v>
      </c>
      <c r="G52" s="133" t="s">
        <v>62</v>
      </c>
      <c r="H52" s="133">
        <f>SUM(H53:H56)</f>
        <v>3</v>
      </c>
      <c r="I52" s="134" t="s">
        <v>82</v>
      </c>
      <c r="J52" s="112"/>
      <c r="K52" s="112"/>
      <c r="L52" s="112"/>
      <c r="M52" s="112"/>
      <c r="N52" s="112"/>
      <c r="O52" s="395">
        <v>45203</v>
      </c>
      <c r="Q52" s="498"/>
      <c r="R52" s="118"/>
      <c r="S52" s="118"/>
      <c r="T52" s="499"/>
      <c r="V52" s="226"/>
      <c r="W52" s="620"/>
      <c r="X52" s="621"/>
      <c r="Y52" s="621"/>
      <c r="Z52" s="621"/>
      <c r="AA52" s="621"/>
      <c r="AB52" s="621"/>
      <c r="AC52" s="478"/>
    </row>
    <row r="53" spans="2:29">
      <c r="B53" s="131"/>
      <c r="C53" s="220" t="s">
        <v>192</v>
      </c>
      <c r="D53" s="437"/>
      <c r="E53" s="213"/>
      <c r="F53" s="136">
        <v>1</v>
      </c>
      <c r="G53" s="137"/>
      <c r="H53" s="136">
        <v>1</v>
      </c>
      <c r="I53" s="362" t="s">
        <v>84</v>
      </c>
      <c r="J53" s="438"/>
      <c r="K53" s="438"/>
      <c r="L53" s="438"/>
      <c r="M53" s="438"/>
      <c r="N53" s="223"/>
      <c r="O53" s="132"/>
      <c r="Q53" s="500"/>
      <c r="R53" s="501"/>
      <c r="S53" s="501"/>
      <c r="T53" s="502"/>
      <c r="V53" s="378"/>
      <c r="W53" s="379"/>
      <c r="X53" s="380"/>
      <c r="Y53" s="380"/>
      <c r="Z53" s="380"/>
      <c r="AA53" s="380"/>
      <c r="AB53" s="380"/>
      <c r="AC53" s="622"/>
    </row>
    <row r="54" spans="2:29">
      <c r="B54" s="131"/>
      <c r="C54" s="221" t="s">
        <v>31</v>
      </c>
      <c r="D54" s="439"/>
      <c r="E54" s="214"/>
      <c r="F54" s="138">
        <v>2</v>
      </c>
      <c r="G54" s="139"/>
      <c r="H54" s="138">
        <v>0</v>
      </c>
      <c r="I54" s="363" t="s">
        <v>85</v>
      </c>
      <c r="J54" s="440"/>
      <c r="K54" s="440"/>
      <c r="L54" s="440"/>
      <c r="M54" s="440"/>
      <c r="N54" s="224"/>
      <c r="O54" s="132"/>
      <c r="V54" s="383"/>
      <c r="W54" s="384"/>
      <c r="X54" s="382"/>
      <c r="Y54" s="383"/>
      <c r="Z54" s="382"/>
      <c r="AA54" s="382"/>
      <c r="AB54" s="382"/>
      <c r="AC54" s="385"/>
    </row>
    <row r="55" spans="2:29">
      <c r="B55" s="131"/>
      <c r="C55" s="221" t="s">
        <v>80</v>
      </c>
      <c r="D55" s="439"/>
      <c r="E55" s="214"/>
      <c r="F55" s="138">
        <v>1</v>
      </c>
      <c r="G55" s="139"/>
      <c r="H55" s="138">
        <v>1</v>
      </c>
      <c r="I55" s="363" t="s">
        <v>83</v>
      </c>
      <c r="J55" s="440"/>
      <c r="K55" s="440"/>
      <c r="L55" s="440"/>
      <c r="M55" s="440"/>
      <c r="N55" s="224"/>
      <c r="O55" s="132"/>
      <c r="V55" s="383"/>
      <c r="W55" s="384"/>
      <c r="X55" s="382"/>
      <c r="Y55" s="383"/>
      <c r="Z55" s="382"/>
      <c r="AA55" s="382"/>
      <c r="AB55" s="382"/>
      <c r="AC55" s="385"/>
    </row>
    <row r="56" spans="2:29">
      <c r="B56" s="131"/>
      <c r="C56" s="222" t="s">
        <v>209</v>
      </c>
      <c r="D56" s="441"/>
      <c r="E56" s="215"/>
      <c r="F56" s="140">
        <v>1</v>
      </c>
      <c r="G56" s="141"/>
      <c r="H56" s="140">
        <v>1</v>
      </c>
      <c r="I56" s="364" t="s">
        <v>86</v>
      </c>
      <c r="J56" s="442"/>
      <c r="K56" s="442"/>
      <c r="L56" s="442"/>
      <c r="M56" s="442"/>
      <c r="N56" s="225"/>
      <c r="O56" s="132"/>
      <c r="V56" s="383"/>
      <c r="W56" s="384"/>
      <c r="X56" s="382"/>
      <c r="Y56" s="383"/>
      <c r="Z56" s="382"/>
      <c r="AA56" s="382"/>
      <c r="AB56" s="382"/>
      <c r="AC56" s="385"/>
    </row>
    <row r="57" spans="2:29">
      <c r="B57" s="219"/>
      <c r="C57" s="112" t="s">
        <v>221</v>
      </c>
      <c r="D57" s="112"/>
      <c r="E57" s="112"/>
      <c r="F57" s="133">
        <f>SUM(F58:F61)</f>
        <v>4</v>
      </c>
      <c r="G57" s="133" t="s">
        <v>62</v>
      </c>
      <c r="H57" s="133">
        <f>SUM(H58:H61)</f>
        <v>4</v>
      </c>
      <c r="I57" s="134" t="s">
        <v>236</v>
      </c>
      <c r="J57" s="112"/>
      <c r="K57" s="112"/>
      <c r="L57" s="112"/>
      <c r="M57" s="112"/>
      <c r="N57" s="112"/>
      <c r="O57" s="395">
        <v>45204</v>
      </c>
      <c r="V57" s="383"/>
      <c r="W57" s="384"/>
      <c r="X57" s="382"/>
      <c r="Y57" s="383"/>
      <c r="Z57" s="382"/>
      <c r="AA57" s="382"/>
      <c r="AB57" s="382"/>
      <c r="AC57" s="385"/>
    </row>
    <row r="58" spans="2:29">
      <c r="B58" s="131"/>
      <c r="C58" s="220" t="s">
        <v>216</v>
      </c>
      <c r="D58" s="437"/>
      <c r="E58" s="213"/>
      <c r="F58" s="136">
        <v>2</v>
      </c>
      <c r="G58" s="137"/>
      <c r="H58" s="136">
        <v>0</v>
      </c>
      <c r="I58" s="362" t="s">
        <v>207</v>
      </c>
      <c r="J58" s="438"/>
      <c r="K58" s="438"/>
      <c r="L58" s="438"/>
      <c r="M58" s="438"/>
      <c r="N58" s="223"/>
      <c r="O58" s="132"/>
      <c r="V58" s="383"/>
      <c r="W58" s="384"/>
      <c r="X58" s="382"/>
      <c r="Y58" s="383"/>
      <c r="Z58" s="382"/>
      <c r="AA58" s="382"/>
      <c r="AB58" s="382"/>
      <c r="AC58" s="385"/>
    </row>
    <row r="59" spans="2:29">
      <c r="B59" s="131"/>
      <c r="C59" s="221" t="s">
        <v>212</v>
      </c>
      <c r="D59" s="439"/>
      <c r="E59" s="214"/>
      <c r="F59" s="138">
        <v>0</v>
      </c>
      <c r="G59" s="139"/>
      <c r="H59" s="138">
        <v>2</v>
      </c>
      <c r="I59" s="363" t="s">
        <v>206</v>
      </c>
      <c r="J59" s="440"/>
      <c r="K59" s="440"/>
      <c r="L59" s="440"/>
      <c r="M59" s="440"/>
      <c r="N59" s="224"/>
      <c r="O59" s="132"/>
    </row>
    <row r="60" spans="2:29">
      <c r="B60" s="131"/>
      <c r="C60" s="221" t="s">
        <v>218</v>
      </c>
      <c r="D60" s="439"/>
      <c r="E60" s="214"/>
      <c r="F60" s="138">
        <v>2</v>
      </c>
      <c r="G60" s="139"/>
      <c r="H60" s="138">
        <v>0</v>
      </c>
      <c r="I60" s="363" t="s">
        <v>222</v>
      </c>
      <c r="J60" s="440"/>
      <c r="K60" s="440"/>
      <c r="L60" s="440"/>
      <c r="M60" s="440"/>
      <c r="N60" s="224"/>
      <c r="O60" s="132"/>
    </row>
    <row r="61" spans="2:29">
      <c r="B61" s="131"/>
      <c r="C61" s="222" t="s">
        <v>275</v>
      </c>
      <c r="D61" s="441"/>
      <c r="E61" s="215"/>
      <c r="F61" s="140">
        <v>0</v>
      </c>
      <c r="G61" s="141"/>
      <c r="H61" s="140">
        <v>2</v>
      </c>
      <c r="I61" s="364" t="s">
        <v>241</v>
      </c>
      <c r="J61" s="442"/>
      <c r="K61" s="442"/>
      <c r="L61" s="442"/>
      <c r="M61" s="442"/>
      <c r="N61" s="225"/>
      <c r="O61" s="132"/>
    </row>
    <row r="62" spans="2:29">
      <c r="B62" s="131"/>
      <c r="C62" s="112"/>
      <c r="D62" s="112"/>
      <c r="E62" s="112"/>
      <c r="F62" s="112"/>
      <c r="G62" s="112"/>
      <c r="H62" s="129"/>
      <c r="I62" s="112"/>
      <c r="J62" s="112"/>
      <c r="K62" s="112"/>
      <c r="L62" s="112"/>
      <c r="M62" s="112"/>
      <c r="N62" s="112"/>
      <c r="O62" s="132"/>
    </row>
    <row r="63" spans="2:29">
      <c r="B63" s="128" t="s">
        <v>256</v>
      </c>
      <c r="C63" s="127"/>
      <c r="D63" s="127"/>
      <c r="E63" s="112"/>
      <c r="F63" s="112"/>
      <c r="G63" s="112"/>
      <c r="H63" s="129"/>
      <c r="I63" s="112"/>
      <c r="J63" s="112"/>
      <c r="K63" s="112"/>
      <c r="L63" s="112"/>
      <c r="M63" s="112"/>
      <c r="N63" s="112"/>
      <c r="O63" s="130"/>
    </row>
    <row r="64" spans="2:29">
      <c r="B64" s="219"/>
      <c r="C64" s="112" t="s">
        <v>236</v>
      </c>
      <c r="D64" s="112"/>
      <c r="E64" s="112"/>
      <c r="F64" s="133">
        <f>SUM(F65:F68)</f>
        <v>2</v>
      </c>
      <c r="G64" s="133" t="s">
        <v>62</v>
      </c>
      <c r="H64" s="133">
        <f>SUM(H65:H68)</f>
        <v>6</v>
      </c>
      <c r="I64" s="134" t="s">
        <v>235</v>
      </c>
      <c r="J64" s="112"/>
      <c r="K64" s="112"/>
      <c r="L64" s="112"/>
      <c r="M64" s="112"/>
      <c r="N64" s="112"/>
      <c r="O64" s="395">
        <v>45208</v>
      </c>
    </row>
    <row r="65" spans="2:15">
      <c r="B65" s="131"/>
      <c r="C65" s="220" t="s">
        <v>207</v>
      </c>
      <c r="D65" s="437"/>
      <c r="E65" s="213"/>
      <c r="F65" s="136">
        <v>1</v>
      </c>
      <c r="G65" s="137"/>
      <c r="H65" s="136">
        <v>1</v>
      </c>
      <c r="I65" s="362" t="s">
        <v>209</v>
      </c>
      <c r="J65" s="438"/>
      <c r="K65" s="438"/>
      <c r="L65" s="438"/>
      <c r="M65" s="438"/>
      <c r="N65" s="223"/>
      <c r="O65" s="132"/>
    </row>
    <row r="66" spans="2:15">
      <c r="B66" s="131"/>
      <c r="C66" s="221" t="s">
        <v>222</v>
      </c>
      <c r="D66" s="439"/>
      <c r="E66" s="214"/>
      <c r="F66" s="138">
        <v>1</v>
      </c>
      <c r="G66" s="139"/>
      <c r="H66" s="138">
        <v>1</v>
      </c>
      <c r="I66" s="363" t="s">
        <v>80</v>
      </c>
      <c r="J66" s="440"/>
      <c r="K66" s="440"/>
      <c r="L66" s="440"/>
      <c r="M66" s="440"/>
      <c r="N66" s="224"/>
      <c r="O66" s="132"/>
    </row>
    <row r="67" spans="2:15">
      <c r="B67" s="131"/>
      <c r="C67" s="221" t="s">
        <v>206</v>
      </c>
      <c r="D67" s="439"/>
      <c r="E67" s="214"/>
      <c r="F67" s="138">
        <v>0</v>
      </c>
      <c r="G67" s="139"/>
      <c r="H67" s="138">
        <v>2</v>
      </c>
      <c r="I67" s="363" t="s">
        <v>31</v>
      </c>
      <c r="J67" s="440"/>
      <c r="K67" s="440"/>
      <c r="L67" s="440"/>
      <c r="M67" s="440"/>
      <c r="N67" s="224"/>
      <c r="O67" s="132"/>
    </row>
    <row r="68" spans="2:15">
      <c r="B68" s="131"/>
      <c r="C68" s="222" t="s">
        <v>136</v>
      </c>
      <c r="D68" s="441"/>
      <c r="E68" s="215"/>
      <c r="F68" s="140">
        <v>0</v>
      </c>
      <c r="G68" s="141"/>
      <c r="H68" s="140">
        <v>2</v>
      </c>
      <c r="I68" s="364" t="s">
        <v>30</v>
      </c>
      <c r="J68" s="442"/>
      <c r="K68" s="442"/>
      <c r="L68" s="442"/>
      <c r="M68" s="442"/>
      <c r="N68" s="225"/>
      <c r="O68" s="132"/>
    </row>
    <row r="69" spans="2:15">
      <c r="B69" s="219"/>
      <c r="C69" s="112" t="s">
        <v>39</v>
      </c>
      <c r="D69" s="112"/>
      <c r="E69" s="112"/>
      <c r="F69" s="133">
        <f>SUM(F70:F73)</f>
        <v>6</v>
      </c>
      <c r="G69" s="133" t="s">
        <v>62</v>
      </c>
      <c r="H69" s="133">
        <f>SUM(H70:H73)</f>
        <v>2</v>
      </c>
      <c r="I69" s="134" t="s">
        <v>221</v>
      </c>
      <c r="J69" s="112"/>
      <c r="K69" s="112"/>
      <c r="L69" s="112"/>
      <c r="M69" s="112"/>
      <c r="N69" s="112"/>
      <c r="O69" s="395">
        <v>45209</v>
      </c>
    </row>
    <row r="70" spans="2:15">
      <c r="B70" s="131"/>
      <c r="C70" s="220" t="s">
        <v>240</v>
      </c>
      <c r="D70" s="437"/>
      <c r="E70" s="213"/>
      <c r="F70" s="136">
        <v>2</v>
      </c>
      <c r="G70" s="137"/>
      <c r="H70" s="136">
        <v>0</v>
      </c>
      <c r="I70" s="362" t="s">
        <v>212</v>
      </c>
      <c r="J70" s="438"/>
      <c r="K70" s="438"/>
      <c r="L70" s="438"/>
      <c r="M70" s="438"/>
      <c r="N70" s="223"/>
      <c r="O70" s="132"/>
    </row>
    <row r="71" spans="2:15">
      <c r="B71" s="131"/>
      <c r="C71" s="221" t="s">
        <v>38</v>
      </c>
      <c r="D71" s="439"/>
      <c r="E71" s="214"/>
      <c r="F71" s="138">
        <v>2</v>
      </c>
      <c r="G71" s="139"/>
      <c r="H71" s="138">
        <v>0</v>
      </c>
      <c r="I71" s="363" t="s">
        <v>213</v>
      </c>
      <c r="J71" s="440"/>
      <c r="K71" s="440"/>
      <c r="L71" s="440"/>
      <c r="M71" s="440"/>
      <c r="N71" s="224"/>
      <c r="O71" s="132"/>
    </row>
    <row r="72" spans="2:15">
      <c r="B72" s="131"/>
      <c r="C72" s="221" t="s">
        <v>68</v>
      </c>
      <c r="D72" s="439"/>
      <c r="E72" s="214"/>
      <c r="F72" s="138">
        <v>2</v>
      </c>
      <c r="G72" s="139"/>
      <c r="H72" s="138">
        <v>0</v>
      </c>
      <c r="I72" s="363" t="s">
        <v>276</v>
      </c>
      <c r="J72" s="440"/>
      <c r="K72" s="440"/>
      <c r="L72" s="440"/>
      <c r="M72" s="440"/>
      <c r="N72" s="224"/>
      <c r="O72" s="132"/>
    </row>
    <row r="73" spans="2:15">
      <c r="B73" s="131"/>
      <c r="C73" s="222" t="s">
        <v>79</v>
      </c>
      <c r="D73" s="441"/>
      <c r="E73" s="215"/>
      <c r="F73" s="140">
        <v>0</v>
      </c>
      <c r="G73" s="141"/>
      <c r="H73" s="140">
        <v>2</v>
      </c>
      <c r="I73" s="364" t="s">
        <v>216</v>
      </c>
      <c r="J73" s="442"/>
      <c r="K73" s="442"/>
      <c r="L73" s="442"/>
      <c r="M73" s="442"/>
      <c r="N73" s="225"/>
      <c r="O73" s="132"/>
    </row>
    <row r="74" spans="2:15">
      <c r="B74" s="219"/>
      <c r="C74" s="112" t="s">
        <v>82</v>
      </c>
      <c r="D74" s="112"/>
      <c r="E74" s="112"/>
      <c r="F74" s="133">
        <f>SUM(F75:F78)</f>
        <v>2</v>
      </c>
      <c r="G74" s="133" t="s">
        <v>62</v>
      </c>
      <c r="H74" s="133">
        <f>SUM(H75:H78)</f>
        <v>6</v>
      </c>
      <c r="I74" s="134" t="s">
        <v>65</v>
      </c>
      <c r="J74" s="112"/>
      <c r="K74" s="112"/>
      <c r="L74" s="112"/>
      <c r="M74" s="112"/>
      <c r="N74" s="112"/>
      <c r="O74" s="395">
        <v>45210</v>
      </c>
    </row>
    <row r="75" spans="2:15">
      <c r="B75" s="131"/>
      <c r="C75" s="220" t="s">
        <v>83</v>
      </c>
      <c r="D75" s="437"/>
      <c r="E75" s="213"/>
      <c r="F75" s="136">
        <v>0</v>
      </c>
      <c r="G75" s="137"/>
      <c r="H75" s="136">
        <v>2</v>
      </c>
      <c r="I75" s="362" t="s">
        <v>34</v>
      </c>
      <c r="J75" s="438"/>
      <c r="K75" s="438"/>
      <c r="L75" s="438"/>
      <c r="M75" s="438"/>
      <c r="N75" s="223"/>
      <c r="O75" s="132"/>
    </row>
    <row r="76" spans="2:15">
      <c r="B76" s="131"/>
      <c r="C76" s="221" t="s">
        <v>86</v>
      </c>
      <c r="D76" s="439"/>
      <c r="E76" s="214"/>
      <c r="F76" s="138">
        <v>1</v>
      </c>
      <c r="G76" s="139"/>
      <c r="H76" s="138">
        <v>1</v>
      </c>
      <c r="I76" s="363" t="s">
        <v>23</v>
      </c>
      <c r="J76" s="440"/>
      <c r="K76" s="440"/>
      <c r="L76" s="440"/>
      <c r="M76" s="440"/>
      <c r="N76" s="224"/>
      <c r="O76" s="132"/>
    </row>
    <row r="77" spans="2:15">
      <c r="B77" s="131"/>
      <c r="C77" s="221" t="s">
        <v>84</v>
      </c>
      <c r="D77" s="439"/>
      <c r="E77" s="214"/>
      <c r="F77" s="138">
        <v>0</v>
      </c>
      <c r="G77" s="139"/>
      <c r="H77" s="138">
        <v>2</v>
      </c>
      <c r="I77" s="363" t="s">
        <v>277</v>
      </c>
      <c r="J77" s="440"/>
      <c r="K77" s="440"/>
      <c r="L77" s="440"/>
      <c r="M77" s="440"/>
      <c r="N77" s="224"/>
      <c r="O77" s="132"/>
    </row>
    <row r="78" spans="2:15">
      <c r="B78" s="131"/>
      <c r="C78" s="222" t="s">
        <v>85</v>
      </c>
      <c r="D78" s="441"/>
      <c r="E78" s="215"/>
      <c r="F78" s="140">
        <v>1</v>
      </c>
      <c r="G78" s="141"/>
      <c r="H78" s="140">
        <v>1</v>
      </c>
      <c r="I78" s="364" t="s">
        <v>25</v>
      </c>
      <c r="J78" s="442"/>
      <c r="K78" s="442"/>
      <c r="L78" s="442"/>
      <c r="M78" s="442"/>
      <c r="N78" s="225"/>
      <c r="O78" s="132"/>
    </row>
    <row r="79" spans="2:15">
      <c r="B79" s="131"/>
      <c r="C79" s="112"/>
      <c r="D79" s="112"/>
      <c r="E79" s="112"/>
      <c r="F79" s="112"/>
      <c r="G79" s="112"/>
      <c r="H79" s="129"/>
      <c r="I79" s="112"/>
      <c r="J79" s="112"/>
      <c r="K79" s="112"/>
      <c r="L79" s="112"/>
      <c r="M79" s="112"/>
      <c r="N79" s="112"/>
      <c r="O79" s="132"/>
    </row>
    <row r="80" spans="2:15">
      <c r="B80" s="128" t="s">
        <v>283</v>
      </c>
      <c r="C80" s="127"/>
      <c r="D80" s="127"/>
      <c r="E80" s="112"/>
      <c r="F80" s="112"/>
      <c r="G80" s="112"/>
      <c r="H80" s="129"/>
      <c r="I80" s="112"/>
      <c r="J80" s="112"/>
      <c r="K80" s="112"/>
      <c r="L80" s="112"/>
      <c r="M80" s="112"/>
      <c r="N80" s="112"/>
      <c r="O80" s="130"/>
    </row>
    <row r="81" spans="2:15">
      <c r="B81" s="219"/>
      <c r="C81" s="112" t="s">
        <v>235</v>
      </c>
      <c r="D81" s="112"/>
      <c r="E81" s="112"/>
      <c r="F81" s="133">
        <f>SUM(F82:F85)</f>
        <v>5</v>
      </c>
      <c r="G81" s="133" t="s">
        <v>62</v>
      </c>
      <c r="H81" s="133">
        <f>SUM(H82:H85)</f>
        <v>3</v>
      </c>
      <c r="I81" s="134" t="s">
        <v>65</v>
      </c>
      <c r="J81" s="112"/>
      <c r="K81" s="112"/>
      <c r="L81" s="112"/>
      <c r="M81" s="112"/>
      <c r="N81" s="112"/>
      <c r="O81" s="395">
        <v>45216</v>
      </c>
    </row>
    <row r="82" spans="2:15">
      <c r="B82" s="131"/>
      <c r="C82" s="220" t="s">
        <v>31</v>
      </c>
      <c r="D82" s="437"/>
      <c r="E82" s="213"/>
      <c r="F82" s="136">
        <v>1</v>
      </c>
      <c r="G82" s="137"/>
      <c r="H82" s="136">
        <v>1</v>
      </c>
      <c r="I82" s="362" t="s">
        <v>25</v>
      </c>
      <c r="J82" s="438"/>
      <c r="K82" s="438"/>
      <c r="L82" s="438"/>
      <c r="M82" s="438"/>
      <c r="N82" s="223"/>
      <c r="O82" s="132"/>
    </row>
    <row r="83" spans="2:15">
      <c r="B83" s="131"/>
      <c r="C83" s="221" t="s">
        <v>192</v>
      </c>
      <c r="D83" s="439"/>
      <c r="E83" s="214"/>
      <c r="F83" s="138">
        <v>0</v>
      </c>
      <c r="G83" s="139"/>
      <c r="H83" s="138">
        <v>2</v>
      </c>
      <c r="I83" s="363" t="s">
        <v>16</v>
      </c>
      <c r="J83" s="440"/>
      <c r="K83" s="440"/>
      <c r="L83" s="440"/>
      <c r="M83" s="440"/>
      <c r="N83" s="224"/>
      <c r="O83" s="132"/>
    </row>
    <row r="84" spans="2:15">
      <c r="B84" s="131"/>
      <c r="C84" s="221" t="s">
        <v>80</v>
      </c>
      <c r="D84" s="439"/>
      <c r="E84" s="214"/>
      <c r="F84" s="138">
        <v>2</v>
      </c>
      <c r="G84" s="139"/>
      <c r="H84" s="138">
        <v>0</v>
      </c>
      <c r="I84" s="363" t="s">
        <v>34</v>
      </c>
      <c r="J84" s="440"/>
      <c r="K84" s="440"/>
      <c r="L84" s="440"/>
      <c r="M84" s="440"/>
      <c r="N84" s="224"/>
      <c r="O84" s="132"/>
    </row>
    <row r="85" spans="2:15">
      <c r="B85" s="131"/>
      <c r="C85" s="222" t="s">
        <v>30</v>
      </c>
      <c r="D85" s="441"/>
      <c r="E85" s="215"/>
      <c r="F85" s="140">
        <v>2</v>
      </c>
      <c r="G85" s="141"/>
      <c r="H85" s="140">
        <v>0</v>
      </c>
      <c r="I85" s="364" t="s">
        <v>23</v>
      </c>
      <c r="J85" s="442"/>
      <c r="K85" s="442"/>
      <c r="L85" s="442"/>
      <c r="M85" s="442"/>
      <c r="N85" s="225"/>
      <c r="O85" s="132"/>
    </row>
    <row r="86" spans="2:15">
      <c r="B86" s="219"/>
      <c r="C86" s="112" t="s">
        <v>39</v>
      </c>
      <c r="D86" s="112"/>
      <c r="E86" s="112"/>
      <c r="F86" s="133">
        <f>SUM(F87:F90)</f>
        <v>5</v>
      </c>
      <c r="G86" s="133" t="s">
        <v>62</v>
      </c>
      <c r="H86" s="133">
        <f>SUM(H87:H90)</f>
        <v>3</v>
      </c>
      <c r="I86" s="134" t="s">
        <v>236</v>
      </c>
      <c r="J86" s="112"/>
      <c r="K86" s="112"/>
      <c r="L86" s="112"/>
      <c r="M86" s="112"/>
      <c r="N86" s="112"/>
      <c r="O86" s="395">
        <v>45217</v>
      </c>
    </row>
    <row r="87" spans="2:15">
      <c r="B87" s="131"/>
      <c r="C87" s="220" t="s">
        <v>68</v>
      </c>
      <c r="D87" s="437"/>
      <c r="E87" s="213"/>
      <c r="F87" s="136">
        <v>1</v>
      </c>
      <c r="G87" s="137"/>
      <c r="H87" s="136">
        <v>1</v>
      </c>
      <c r="I87" s="362" t="s">
        <v>222</v>
      </c>
      <c r="J87" s="438"/>
      <c r="K87" s="438"/>
      <c r="L87" s="438"/>
      <c r="M87" s="438"/>
      <c r="N87" s="223"/>
      <c r="O87" s="132"/>
    </row>
    <row r="88" spans="2:15">
      <c r="B88" s="131"/>
      <c r="C88" s="221" t="s">
        <v>79</v>
      </c>
      <c r="D88" s="439"/>
      <c r="E88" s="214"/>
      <c r="F88" s="138">
        <v>2</v>
      </c>
      <c r="G88" s="139"/>
      <c r="H88" s="138">
        <v>0</v>
      </c>
      <c r="I88" s="363" t="s">
        <v>207</v>
      </c>
      <c r="J88" s="440"/>
      <c r="K88" s="440"/>
      <c r="L88" s="440"/>
      <c r="M88" s="440"/>
      <c r="N88" s="224"/>
      <c r="O88" s="132"/>
    </row>
    <row r="89" spans="2:15">
      <c r="B89" s="131"/>
      <c r="C89" s="221" t="s">
        <v>240</v>
      </c>
      <c r="D89" s="439"/>
      <c r="E89" s="214"/>
      <c r="F89" s="138">
        <v>0</v>
      </c>
      <c r="G89" s="139"/>
      <c r="H89" s="138">
        <v>2</v>
      </c>
      <c r="I89" s="363" t="s">
        <v>241</v>
      </c>
      <c r="J89" s="440"/>
      <c r="K89" s="440"/>
      <c r="L89" s="440"/>
      <c r="M89" s="440"/>
      <c r="N89" s="224"/>
      <c r="O89" s="132"/>
    </row>
    <row r="90" spans="2:15">
      <c r="B90" s="131"/>
      <c r="C90" s="222" t="s">
        <v>38</v>
      </c>
      <c r="D90" s="441"/>
      <c r="E90" s="215"/>
      <c r="F90" s="140">
        <v>2</v>
      </c>
      <c r="G90" s="141"/>
      <c r="H90" s="140">
        <v>0</v>
      </c>
      <c r="I90" s="364" t="s">
        <v>136</v>
      </c>
      <c r="J90" s="442"/>
      <c r="K90" s="442"/>
      <c r="L90" s="442"/>
      <c r="M90" s="442"/>
      <c r="N90" s="225"/>
      <c r="O90" s="132"/>
    </row>
    <row r="91" spans="2:15">
      <c r="B91" s="219"/>
      <c r="C91" s="112" t="s">
        <v>221</v>
      </c>
      <c r="D91" s="112"/>
      <c r="E91" s="112"/>
      <c r="F91" s="133">
        <f>SUM(F92:F95)</f>
        <v>3</v>
      </c>
      <c r="G91" s="133" t="s">
        <v>62</v>
      </c>
      <c r="H91" s="133">
        <f>SUM(H92:H95)</f>
        <v>5</v>
      </c>
      <c r="I91" s="134" t="s">
        <v>82</v>
      </c>
      <c r="J91" s="112"/>
      <c r="K91" s="112"/>
      <c r="L91" s="112"/>
      <c r="M91" s="112"/>
      <c r="N91" s="112"/>
      <c r="O91" s="395">
        <v>45218</v>
      </c>
    </row>
    <row r="92" spans="2:15">
      <c r="B92" s="131"/>
      <c r="C92" s="220" t="s">
        <v>212</v>
      </c>
      <c r="D92" s="437"/>
      <c r="E92" s="213"/>
      <c r="F92" s="136">
        <v>0</v>
      </c>
      <c r="G92" s="137"/>
      <c r="H92" s="136">
        <v>2</v>
      </c>
      <c r="I92" s="362" t="s">
        <v>84</v>
      </c>
      <c r="J92" s="438"/>
      <c r="K92" s="438"/>
      <c r="L92" s="438"/>
      <c r="M92" s="438"/>
      <c r="N92" s="223"/>
      <c r="O92" s="132"/>
    </row>
    <row r="93" spans="2:15">
      <c r="B93" s="131"/>
      <c r="C93" s="221" t="s">
        <v>213</v>
      </c>
      <c r="D93" s="439"/>
      <c r="E93" s="214"/>
      <c r="F93" s="138">
        <v>2</v>
      </c>
      <c r="G93" s="139"/>
      <c r="H93" s="138">
        <v>0</v>
      </c>
      <c r="I93" s="363" t="s">
        <v>83</v>
      </c>
      <c r="J93" s="440"/>
      <c r="K93" s="440"/>
      <c r="L93" s="440"/>
      <c r="M93" s="440"/>
      <c r="N93" s="224"/>
      <c r="O93" s="132"/>
    </row>
    <row r="94" spans="2:15">
      <c r="B94" s="131"/>
      <c r="C94" s="221" t="s">
        <v>218</v>
      </c>
      <c r="D94" s="439"/>
      <c r="E94" s="214"/>
      <c r="F94" s="138">
        <v>0</v>
      </c>
      <c r="G94" s="139"/>
      <c r="H94" s="138">
        <v>2</v>
      </c>
      <c r="I94" s="363" t="s">
        <v>86</v>
      </c>
      <c r="J94" s="440"/>
      <c r="K94" s="440"/>
      <c r="L94" s="440"/>
      <c r="M94" s="440"/>
      <c r="N94" s="224"/>
      <c r="O94" s="132"/>
    </row>
    <row r="95" spans="2:15">
      <c r="B95" s="131"/>
      <c r="C95" s="222" t="s">
        <v>216</v>
      </c>
      <c r="D95" s="441"/>
      <c r="E95" s="215"/>
      <c r="F95" s="140">
        <v>1</v>
      </c>
      <c r="G95" s="141"/>
      <c r="H95" s="140">
        <v>1</v>
      </c>
      <c r="I95" s="364" t="s">
        <v>85</v>
      </c>
      <c r="J95" s="442"/>
      <c r="K95" s="442"/>
      <c r="L95" s="442"/>
      <c r="M95" s="442"/>
      <c r="N95" s="225"/>
      <c r="O95" s="132"/>
    </row>
    <row r="96" spans="2:15">
      <c r="B96" s="131"/>
      <c r="C96" s="112"/>
      <c r="D96" s="112"/>
      <c r="E96" s="112"/>
      <c r="F96" s="112"/>
      <c r="G96" s="112"/>
      <c r="H96" s="129"/>
      <c r="I96" s="112"/>
      <c r="J96" s="112"/>
      <c r="K96" s="112"/>
      <c r="L96" s="112"/>
      <c r="M96" s="112"/>
      <c r="N96" s="112"/>
      <c r="O96" s="132"/>
    </row>
    <row r="97" spans="2:15">
      <c r="B97" s="128" t="s">
        <v>292</v>
      </c>
      <c r="C97" s="127"/>
      <c r="D97" s="127"/>
      <c r="E97" s="112"/>
      <c r="F97" s="112"/>
      <c r="G97" s="112"/>
      <c r="H97" s="129"/>
      <c r="I97" s="112"/>
      <c r="J97" s="112"/>
      <c r="K97" s="112"/>
      <c r="L97" s="112"/>
      <c r="M97" s="112"/>
      <c r="N97" s="112"/>
      <c r="O97" s="130"/>
    </row>
    <row r="98" spans="2:15">
      <c r="B98" s="219"/>
      <c r="C98" s="112" t="s">
        <v>235</v>
      </c>
      <c r="D98" s="112"/>
      <c r="E98" s="112"/>
      <c r="F98" s="133">
        <f>SUM(F99:F102)</f>
        <v>4</v>
      </c>
      <c r="G98" s="133" t="s">
        <v>62</v>
      </c>
      <c r="H98" s="133">
        <f>SUM(H99:H102)</f>
        <v>4</v>
      </c>
      <c r="I98" s="134" t="s">
        <v>39</v>
      </c>
      <c r="J98" s="112"/>
      <c r="K98" s="112"/>
      <c r="L98" s="112"/>
      <c r="M98" s="112"/>
      <c r="N98" s="112"/>
      <c r="O98" s="395">
        <v>45237</v>
      </c>
    </row>
    <row r="99" spans="2:15">
      <c r="B99" s="131"/>
      <c r="C99" s="220" t="s">
        <v>209</v>
      </c>
      <c r="D99" s="437"/>
      <c r="E99" s="213"/>
      <c r="F99" s="136">
        <v>2</v>
      </c>
      <c r="G99" s="137"/>
      <c r="H99" s="136">
        <v>0</v>
      </c>
      <c r="I99" s="362" t="s">
        <v>38</v>
      </c>
      <c r="J99" s="438"/>
      <c r="K99" s="438"/>
      <c r="L99" s="438"/>
      <c r="M99" s="438"/>
      <c r="N99" s="223"/>
      <c r="O99" s="132"/>
    </row>
    <row r="100" spans="2:15">
      <c r="B100" s="131"/>
      <c r="C100" s="221" t="s">
        <v>31</v>
      </c>
      <c r="D100" s="439"/>
      <c r="E100" s="214"/>
      <c r="F100" s="138">
        <v>1</v>
      </c>
      <c r="G100" s="139"/>
      <c r="H100" s="138">
        <v>1</v>
      </c>
      <c r="I100" s="363" t="s">
        <v>240</v>
      </c>
      <c r="J100" s="440"/>
      <c r="K100" s="440"/>
      <c r="L100" s="440"/>
      <c r="M100" s="440"/>
      <c r="N100" s="224"/>
      <c r="O100" s="132"/>
    </row>
    <row r="101" spans="2:15">
      <c r="B101" s="131"/>
      <c r="C101" s="221" t="s">
        <v>192</v>
      </c>
      <c r="D101" s="439"/>
      <c r="E101" s="214"/>
      <c r="F101" s="138">
        <v>1</v>
      </c>
      <c r="G101" s="139"/>
      <c r="H101" s="138">
        <v>1</v>
      </c>
      <c r="I101" s="363" t="s">
        <v>79</v>
      </c>
      <c r="J101" s="440"/>
      <c r="K101" s="440"/>
      <c r="L101" s="440"/>
      <c r="M101" s="440"/>
      <c r="N101" s="224"/>
      <c r="O101" s="132"/>
    </row>
    <row r="102" spans="2:15">
      <c r="B102" s="131"/>
      <c r="C102" s="222" t="s">
        <v>80</v>
      </c>
      <c r="D102" s="441"/>
      <c r="E102" s="215"/>
      <c r="F102" s="140">
        <v>0</v>
      </c>
      <c r="G102" s="141"/>
      <c r="H102" s="140">
        <v>2</v>
      </c>
      <c r="I102" s="364" t="s">
        <v>68</v>
      </c>
      <c r="J102" s="442"/>
      <c r="K102" s="442"/>
      <c r="L102" s="442"/>
      <c r="M102" s="442"/>
      <c r="N102" s="225"/>
      <c r="O102" s="132"/>
    </row>
    <row r="103" spans="2:15">
      <c r="B103" s="219"/>
      <c r="C103" s="112" t="s">
        <v>82</v>
      </c>
      <c r="D103" s="112"/>
      <c r="E103" s="112"/>
      <c r="F103" s="133">
        <f>SUM(F104:F107)</f>
        <v>4</v>
      </c>
      <c r="G103" s="133" t="s">
        <v>62</v>
      </c>
      <c r="H103" s="133">
        <f>SUM(H104:H107)</f>
        <v>4</v>
      </c>
      <c r="I103" s="134" t="s">
        <v>236</v>
      </c>
      <c r="J103" s="112"/>
      <c r="K103" s="112"/>
      <c r="L103" s="112"/>
      <c r="M103" s="112"/>
      <c r="N103" s="112"/>
      <c r="O103" s="395">
        <v>45238</v>
      </c>
    </row>
    <row r="104" spans="2:15">
      <c r="B104" s="131"/>
      <c r="C104" s="220" t="s">
        <v>84</v>
      </c>
      <c r="D104" s="437"/>
      <c r="E104" s="213"/>
      <c r="F104" s="136">
        <v>0</v>
      </c>
      <c r="G104" s="137"/>
      <c r="H104" s="136">
        <v>2</v>
      </c>
      <c r="I104" s="362" t="s">
        <v>222</v>
      </c>
      <c r="J104" s="438"/>
      <c r="K104" s="438"/>
      <c r="L104" s="438"/>
      <c r="M104" s="438"/>
      <c r="N104" s="223"/>
      <c r="O104" s="132"/>
    </row>
    <row r="105" spans="2:15">
      <c r="B105" s="131"/>
      <c r="C105" s="221" t="s">
        <v>85</v>
      </c>
      <c r="D105" s="439"/>
      <c r="E105" s="214"/>
      <c r="F105" s="138">
        <v>2</v>
      </c>
      <c r="G105" s="139"/>
      <c r="H105" s="138">
        <v>0</v>
      </c>
      <c r="I105" s="363" t="s">
        <v>136</v>
      </c>
      <c r="J105" s="440"/>
      <c r="K105" s="440"/>
      <c r="L105" s="440"/>
      <c r="M105" s="440"/>
      <c r="N105" s="224"/>
      <c r="O105" s="132"/>
    </row>
    <row r="106" spans="2:15">
      <c r="B106" s="131"/>
      <c r="C106" s="221" t="s">
        <v>83</v>
      </c>
      <c r="D106" s="439"/>
      <c r="E106" s="214"/>
      <c r="F106" s="138">
        <v>1</v>
      </c>
      <c r="G106" s="139"/>
      <c r="H106" s="138">
        <v>1</v>
      </c>
      <c r="I106" s="363" t="s">
        <v>207</v>
      </c>
      <c r="J106" s="440"/>
      <c r="K106" s="440"/>
      <c r="L106" s="440"/>
      <c r="M106" s="440"/>
      <c r="N106" s="224"/>
      <c r="O106" s="132"/>
    </row>
    <row r="107" spans="2:15">
      <c r="B107" s="131"/>
      <c r="C107" s="222" t="s">
        <v>86</v>
      </c>
      <c r="D107" s="441"/>
      <c r="E107" s="215"/>
      <c r="F107" s="140">
        <v>1</v>
      </c>
      <c r="G107" s="141"/>
      <c r="H107" s="140">
        <v>1</v>
      </c>
      <c r="I107" s="364" t="s">
        <v>241</v>
      </c>
      <c r="J107" s="442"/>
      <c r="K107" s="442"/>
      <c r="L107" s="442"/>
      <c r="M107" s="442"/>
      <c r="N107" s="225"/>
      <c r="O107" s="132"/>
    </row>
    <row r="108" spans="2:15">
      <c r="B108" s="219"/>
      <c r="C108" s="112" t="s">
        <v>65</v>
      </c>
      <c r="D108" s="112"/>
      <c r="E108" s="112"/>
      <c r="F108" s="133">
        <f>SUM(F109:F112)</f>
        <v>6</v>
      </c>
      <c r="G108" s="133" t="s">
        <v>62</v>
      </c>
      <c r="H108" s="133">
        <f>SUM(H109:H112)</f>
        <v>2</v>
      </c>
      <c r="I108" s="134" t="s">
        <v>221</v>
      </c>
      <c r="J108" s="112"/>
      <c r="K108" s="112"/>
      <c r="L108" s="112"/>
      <c r="M108" s="112"/>
      <c r="N108" s="112"/>
      <c r="O108" s="395">
        <v>45239</v>
      </c>
    </row>
    <row r="109" spans="2:15">
      <c r="B109" s="131"/>
      <c r="C109" s="220" t="s">
        <v>25</v>
      </c>
      <c r="D109" s="437"/>
      <c r="E109" s="213"/>
      <c r="F109" s="136">
        <v>0</v>
      </c>
      <c r="G109" s="137"/>
      <c r="H109" s="136">
        <v>2</v>
      </c>
      <c r="I109" s="362" t="s">
        <v>216</v>
      </c>
      <c r="J109" s="438"/>
      <c r="K109" s="438"/>
      <c r="L109" s="438"/>
      <c r="M109" s="438"/>
      <c r="N109" s="223"/>
      <c r="O109" s="132"/>
    </row>
    <row r="110" spans="2:15">
      <c r="B110" s="131"/>
      <c r="C110" s="221" t="s">
        <v>16</v>
      </c>
      <c r="D110" s="439"/>
      <c r="E110" s="214"/>
      <c r="F110" s="138">
        <v>2</v>
      </c>
      <c r="G110" s="139"/>
      <c r="H110" s="138">
        <v>0</v>
      </c>
      <c r="I110" s="363" t="s">
        <v>212</v>
      </c>
      <c r="J110" s="440"/>
      <c r="K110" s="440"/>
      <c r="L110" s="440"/>
      <c r="M110" s="440"/>
      <c r="N110" s="224"/>
      <c r="O110" s="132"/>
    </row>
    <row r="111" spans="2:15">
      <c r="B111" s="131"/>
      <c r="C111" s="221" t="s">
        <v>34</v>
      </c>
      <c r="D111" s="439"/>
      <c r="E111" s="214"/>
      <c r="F111" s="138">
        <v>2</v>
      </c>
      <c r="G111" s="139"/>
      <c r="H111" s="138">
        <v>0</v>
      </c>
      <c r="I111" s="363" t="s">
        <v>213</v>
      </c>
      <c r="J111" s="440"/>
      <c r="K111" s="440"/>
      <c r="L111" s="440"/>
      <c r="M111" s="440"/>
      <c r="N111" s="224"/>
      <c r="O111" s="132"/>
    </row>
    <row r="112" spans="2:15">
      <c r="B112" s="131"/>
      <c r="C112" s="222" t="s">
        <v>23</v>
      </c>
      <c r="D112" s="441"/>
      <c r="E112" s="215"/>
      <c r="F112" s="140">
        <v>2</v>
      </c>
      <c r="G112" s="141"/>
      <c r="H112" s="140">
        <v>0</v>
      </c>
      <c r="I112" s="364" t="s">
        <v>218</v>
      </c>
      <c r="J112" s="442"/>
      <c r="K112" s="442"/>
      <c r="L112" s="442"/>
      <c r="M112" s="442"/>
      <c r="N112" s="225"/>
      <c r="O112" s="132"/>
    </row>
    <row r="113" spans="2:15">
      <c r="B113" s="131"/>
      <c r="C113" s="112"/>
      <c r="D113" s="112"/>
      <c r="E113" s="112"/>
      <c r="F113" s="112"/>
      <c r="G113" s="112"/>
      <c r="H113" s="129"/>
      <c r="I113" s="112"/>
      <c r="J113" s="112"/>
      <c r="K113" s="112"/>
      <c r="L113" s="112"/>
      <c r="M113" s="112"/>
      <c r="N113" s="112"/>
      <c r="O113" s="132"/>
    </row>
    <row r="114" spans="2:15">
      <c r="B114" s="128" t="s">
        <v>300</v>
      </c>
      <c r="C114" s="127"/>
      <c r="D114" s="127"/>
      <c r="E114" s="112"/>
      <c r="F114" s="112"/>
      <c r="G114" s="112"/>
      <c r="H114" s="129"/>
      <c r="I114" s="112"/>
      <c r="J114" s="112"/>
      <c r="K114" s="112"/>
      <c r="L114" s="112"/>
      <c r="M114" s="112"/>
      <c r="N114" s="112"/>
      <c r="O114" s="130"/>
    </row>
    <row r="115" spans="2:15">
      <c r="B115" s="219"/>
      <c r="C115" s="112" t="s">
        <v>236</v>
      </c>
      <c r="D115" s="112"/>
      <c r="E115" s="112"/>
      <c r="F115" s="133">
        <f>SUM(F116:F119)</f>
        <v>2</v>
      </c>
      <c r="G115" s="133" t="s">
        <v>62</v>
      </c>
      <c r="H115" s="133">
        <f>SUM(H116:H119)</f>
        <v>6</v>
      </c>
      <c r="I115" s="134" t="s">
        <v>65</v>
      </c>
      <c r="J115" s="112"/>
      <c r="K115" s="112"/>
      <c r="L115" s="112"/>
      <c r="M115" s="112"/>
      <c r="N115" s="112"/>
      <c r="O115" s="395">
        <v>45243</v>
      </c>
    </row>
    <row r="116" spans="2:15">
      <c r="B116" s="131"/>
      <c r="C116" s="220" t="s">
        <v>136</v>
      </c>
      <c r="D116" s="437"/>
      <c r="E116" s="213"/>
      <c r="F116" s="136">
        <v>0</v>
      </c>
      <c r="G116" s="137"/>
      <c r="H116" s="136">
        <v>2</v>
      </c>
      <c r="I116" s="362" t="s">
        <v>16</v>
      </c>
      <c r="J116" s="438"/>
      <c r="K116" s="438"/>
      <c r="L116" s="438"/>
      <c r="M116" s="438"/>
      <c r="N116" s="223"/>
      <c r="O116" s="132"/>
    </row>
    <row r="117" spans="2:15">
      <c r="B117" s="131"/>
      <c r="C117" s="221" t="s">
        <v>222</v>
      </c>
      <c r="D117" s="439"/>
      <c r="E117" s="214"/>
      <c r="F117" s="138">
        <v>0</v>
      </c>
      <c r="G117" s="139"/>
      <c r="H117" s="138">
        <v>2</v>
      </c>
      <c r="I117" s="363" t="s">
        <v>25</v>
      </c>
      <c r="J117" s="440"/>
      <c r="K117" s="440"/>
      <c r="L117" s="440"/>
      <c r="M117" s="440"/>
      <c r="N117" s="224"/>
      <c r="O117" s="132"/>
    </row>
    <row r="118" spans="2:15">
      <c r="B118" s="131"/>
      <c r="C118" s="221" t="s">
        <v>207</v>
      </c>
      <c r="D118" s="439"/>
      <c r="E118" s="214"/>
      <c r="F118" s="138">
        <v>2</v>
      </c>
      <c r="G118" s="139"/>
      <c r="H118" s="138">
        <v>0</v>
      </c>
      <c r="I118" s="363" t="s">
        <v>23</v>
      </c>
      <c r="J118" s="440"/>
      <c r="K118" s="440"/>
      <c r="L118" s="440"/>
      <c r="M118" s="440"/>
      <c r="N118" s="224"/>
      <c r="O118" s="132"/>
    </row>
    <row r="119" spans="2:15">
      <c r="B119" s="131"/>
      <c r="C119" s="222" t="s">
        <v>241</v>
      </c>
      <c r="D119" s="441"/>
      <c r="E119" s="215"/>
      <c r="F119" s="140">
        <v>0</v>
      </c>
      <c r="G119" s="141"/>
      <c r="H119" s="140">
        <v>2</v>
      </c>
      <c r="I119" s="364" t="s">
        <v>34</v>
      </c>
      <c r="J119" s="442"/>
      <c r="K119" s="442"/>
      <c r="L119" s="442"/>
      <c r="M119" s="442"/>
      <c r="N119" s="225"/>
      <c r="O119" s="132"/>
    </row>
    <row r="120" spans="2:15">
      <c r="B120" s="219"/>
      <c r="C120" s="112" t="s">
        <v>39</v>
      </c>
      <c r="D120" s="112"/>
      <c r="E120" s="112"/>
      <c r="F120" s="133">
        <f>SUM(F121:F124)</f>
        <v>3</v>
      </c>
      <c r="G120" s="133" t="s">
        <v>62</v>
      </c>
      <c r="H120" s="133">
        <f>SUM(H121:H124)</f>
        <v>5</v>
      </c>
      <c r="I120" s="134" t="s">
        <v>82</v>
      </c>
      <c r="J120" s="112"/>
      <c r="K120" s="112"/>
      <c r="L120" s="112"/>
      <c r="M120" s="112"/>
      <c r="N120" s="112"/>
      <c r="O120" s="395">
        <v>45245</v>
      </c>
    </row>
    <row r="121" spans="2:15">
      <c r="B121" s="131"/>
      <c r="C121" s="220" t="s">
        <v>68</v>
      </c>
      <c r="D121" s="437"/>
      <c r="E121" s="213"/>
      <c r="F121" s="136">
        <v>2</v>
      </c>
      <c r="G121" s="137"/>
      <c r="H121" s="136">
        <v>0</v>
      </c>
      <c r="I121" s="362" t="s">
        <v>84</v>
      </c>
      <c r="J121" s="438"/>
      <c r="K121" s="438"/>
      <c r="L121" s="438"/>
      <c r="M121" s="438"/>
      <c r="N121" s="223"/>
      <c r="O121" s="132"/>
    </row>
    <row r="122" spans="2:15">
      <c r="B122" s="131"/>
      <c r="C122" s="221" t="s">
        <v>240</v>
      </c>
      <c r="D122" s="439"/>
      <c r="E122" s="214"/>
      <c r="F122" s="138">
        <v>0</v>
      </c>
      <c r="G122" s="139"/>
      <c r="H122" s="138">
        <v>2</v>
      </c>
      <c r="I122" s="363" t="s">
        <v>86</v>
      </c>
      <c r="J122" s="440"/>
      <c r="K122" s="440"/>
      <c r="L122" s="440"/>
      <c r="M122" s="440"/>
      <c r="N122" s="224"/>
      <c r="O122" s="132"/>
    </row>
    <row r="123" spans="2:15">
      <c r="B123" s="131"/>
      <c r="C123" s="221" t="s">
        <v>303</v>
      </c>
      <c r="D123" s="439"/>
      <c r="E123" s="214"/>
      <c r="F123" s="138">
        <v>1</v>
      </c>
      <c r="G123" s="139"/>
      <c r="H123" s="138">
        <v>1</v>
      </c>
      <c r="I123" s="363" t="s">
        <v>83</v>
      </c>
      <c r="J123" s="440"/>
      <c r="K123" s="440"/>
      <c r="L123" s="440"/>
      <c r="M123" s="440"/>
      <c r="N123" s="224"/>
      <c r="O123" s="132"/>
    </row>
    <row r="124" spans="2:15">
      <c r="B124" s="131"/>
      <c r="C124" s="222" t="s">
        <v>38</v>
      </c>
      <c r="D124" s="441"/>
      <c r="E124" s="215"/>
      <c r="F124" s="140">
        <v>0</v>
      </c>
      <c r="G124" s="141"/>
      <c r="H124" s="140">
        <v>2</v>
      </c>
      <c r="I124" s="364" t="s">
        <v>85</v>
      </c>
      <c r="J124" s="442"/>
      <c r="K124" s="442"/>
      <c r="L124" s="442"/>
      <c r="M124" s="442"/>
      <c r="N124" s="225"/>
      <c r="O124" s="132"/>
    </row>
    <row r="125" spans="2:15">
      <c r="B125" s="219"/>
      <c r="C125" s="112" t="s">
        <v>221</v>
      </c>
      <c r="D125" s="112"/>
      <c r="E125" s="112"/>
      <c r="F125" s="133">
        <f>SUM(F126:F129)</f>
        <v>2</v>
      </c>
      <c r="G125" s="133" t="s">
        <v>62</v>
      </c>
      <c r="H125" s="133">
        <f>SUM(H126:H129)</f>
        <v>6</v>
      </c>
      <c r="I125" s="134" t="s">
        <v>235</v>
      </c>
      <c r="J125" s="112"/>
      <c r="K125" s="112"/>
      <c r="L125" s="112"/>
      <c r="M125" s="112"/>
      <c r="N125" s="112"/>
      <c r="O125" s="395">
        <v>45246</v>
      </c>
    </row>
    <row r="126" spans="2:15">
      <c r="B126" s="131"/>
      <c r="C126" s="220" t="s">
        <v>213</v>
      </c>
      <c r="D126" s="437"/>
      <c r="E126" s="213"/>
      <c r="F126" s="136">
        <v>0</v>
      </c>
      <c r="G126" s="137"/>
      <c r="H126" s="136">
        <v>2</v>
      </c>
      <c r="I126" s="362" t="s">
        <v>80</v>
      </c>
      <c r="J126" s="438"/>
      <c r="K126" s="438"/>
      <c r="L126" s="438"/>
      <c r="M126" s="438"/>
      <c r="N126" s="223"/>
      <c r="O126" s="132"/>
    </row>
    <row r="127" spans="2:15">
      <c r="B127" s="131"/>
      <c r="C127" s="221" t="s">
        <v>212</v>
      </c>
      <c r="D127" s="439"/>
      <c r="E127" s="214"/>
      <c r="F127" s="138">
        <v>1</v>
      </c>
      <c r="G127" s="139"/>
      <c r="H127" s="138">
        <v>1</v>
      </c>
      <c r="I127" s="363" t="s">
        <v>192</v>
      </c>
      <c r="J127" s="440"/>
      <c r="K127" s="440"/>
      <c r="L127" s="440"/>
      <c r="M127" s="440"/>
      <c r="N127" s="224"/>
      <c r="O127" s="132"/>
    </row>
    <row r="128" spans="2:15">
      <c r="B128" s="131"/>
      <c r="C128" s="221" t="s">
        <v>218</v>
      </c>
      <c r="D128" s="439"/>
      <c r="E128" s="214"/>
      <c r="F128" s="138">
        <v>0</v>
      </c>
      <c r="G128" s="139"/>
      <c r="H128" s="138">
        <v>2</v>
      </c>
      <c r="I128" s="363" t="s">
        <v>30</v>
      </c>
      <c r="J128" s="440"/>
      <c r="K128" s="440"/>
      <c r="L128" s="440"/>
      <c r="M128" s="440"/>
      <c r="N128" s="224"/>
      <c r="O128" s="132"/>
    </row>
    <row r="129" spans="2:15">
      <c r="B129" s="131"/>
      <c r="C129" s="222" t="s">
        <v>216</v>
      </c>
      <c r="D129" s="441"/>
      <c r="E129" s="215"/>
      <c r="F129" s="140">
        <v>1</v>
      </c>
      <c r="G129" s="141"/>
      <c r="H129" s="140">
        <v>1</v>
      </c>
      <c r="I129" s="364" t="s">
        <v>31</v>
      </c>
      <c r="J129" s="442"/>
      <c r="K129" s="442"/>
      <c r="L129" s="442"/>
      <c r="M129" s="442"/>
      <c r="N129" s="225"/>
      <c r="O129" s="132"/>
    </row>
    <row r="130" spans="2:15">
      <c r="B130" s="131"/>
      <c r="C130" s="112"/>
      <c r="D130" s="112"/>
      <c r="E130" s="112"/>
      <c r="F130" s="112"/>
      <c r="G130" s="112"/>
      <c r="H130" s="129"/>
      <c r="I130" s="112"/>
      <c r="J130" s="112"/>
      <c r="K130" s="112"/>
      <c r="L130" s="112"/>
      <c r="M130" s="112"/>
      <c r="N130" s="112"/>
      <c r="O130" s="132"/>
    </row>
    <row r="131" spans="2:15">
      <c r="B131" s="128" t="s">
        <v>305</v>
      </c>
      <c r="C131" s="127"/>
      <c r="D131" s="127"/>
      <c r="E131" s="112"/>
      <c r="F131" s="112"/>
      <c r="G131" s="112"/>
      <c r="H131" s="129"/>
      <c r="I131" s="112"/>
      <c r="J131" s="112"/>
      <c r="K131" s="112"/>
      <c r="L131" s="112"/>
      <c r="M131" s="112"/>
      <c r="N131" s="112"/>
      <c r="O131" s="130"/>
    </row>
    <row r="132" spans="2:15">
      <c r="B132" s="219"/>
      <c r="C132" s="112" t="s">
        <v>39</v>
      </c>
      <c r="D132" s="112"/>
      <c r="E132" s="112"/>
      <c r="F132" s="133">
        <f>SUM(F133:F136)</f>
        <v>3</v>
      </c>
      <c r="G132" s="133" t="s">
        <v>62</v>
      </c>
      <c r="H132" s="133">
        <f>SUM(H133:H136)</f>
        <v>5</v>
      </c>
      <c r="I132" s="134" t="s">
        <v>65</v>
      </c>
      <c r="J132" s="112"/>
      <c r="K132" s="112"/>
      <c r="L132" s="112"/>
      <c r="M132" s="112"/>
      <c r="N132" s="112"/>
      <c r="O132" s="395">
        <v>45252</v>
      </c>
    </row>
    <row r="133" spans="2:15">
      <c r="B133" s="131"/>
      <c r="C133" s="220" t="s">
        <v>68</v>
      </c>
      <c r="D133" s="437"/>
      <c r="E133" s="213"/>
      <c r="F133" s="136">
        <v>1</v>
      </c>
      <c r="G133" s="137"/>
      <c r="H133" s="136">
        <v>1</v>
      </c>
      <c r="I133" s="362" t="s">
        <v>23</v>
      </c>
      <c r="J133" s="438"/>
      <c r="K133" s="438"/>
      <c r="L133" s="438"/>
      <c r="M133" s="438"/>
      <c r="N133" s="223"/>
      <c r="O133" s="132"/>
    </row>
    <row r="134" spans="2:15">
      <c r="B134" s="131"/>
      <c r="C134" s="221" t="s">
        <v>240</v>
      </c>
      <c r="D134" s="439"/>
      <c r="E134" s="214"/>
      <c r="F134" s="138">
        <v>0</v>
      </c>
      <c r="G134" s="139"/>
      <c r="H134" s="138">
        <v>2</v>
      </c>
      <c r="I134" s="363" t="s">
        <v>16</v>
      </c>
      <c r="J134" s="440"/>
      <c r="K134" s="440"/>
      <c r="L134" s="440"/>
      <c r="M134" s="440"/>
      <c r="N134" s="224"/>
      <c r="O134" s="132"/>
    </row>
    <row r="135" spans="2:15">
      <c r="B135" s="131"/>
      <c r="C135" s="221" t="s">
        <v>303</v>
      </c>
      <c r="D135" s="439"/>
      <c r="E135" s="214"/>
      <c r="F135" s="138">
        <v>1</v>
      </c>
      <c r="G135" s="139"/>
      <c r="H135" s="138">
        <v>1</v>
      </c>
      <c r="I135" s="363" t="s">
        <v>25</v>
      </c>
      <c r="J135" s="440"/>
      <c r="K135" s="440"/>
      <c r="L135" s="440"/>
      <c r="M135" s="440"/>
      <c r="N135" s="224"/>
      <c r="O135" s="132"/>
    </row>
    <row r="136" spans="2:15">
      <c r="B136" s="131"/>
      <c r="C136" s="222" t="s">
        <v>38</v>
      </c>
      <c r="D136" s="441"/>
      <c r="E136" s="215"/>
      <c r="F136" s="140">
        <v>1</v>
      </c>
      <c r="G136" s="141"/>
      <c r="H136" s="140">
        <v>1</v>
      </c>
      <c r="I136" s="364" t="s">
        <v>225</v>
      </c>
      <c r="J136" s="442"/>
      <c r="K136" s="442"/>
      <c r="L136" s="442"/>
      <c r="M136" s="442"/>
      <c r="N136" s="225"/>
      <c r="O136" s="132"/>
    </row>
    <row r="137" spans="2:15">
      <c r="B137" s="219"/>
      <c r="C137" s="112" t="s">
        <v>82</v>
      </c>
      <c r="D137" s="112"/>
      <c r="E137" s="112"/>
      <c r="F137" s="133">
        <f>SUM(F138:F141)</f>
        <v>2</v>
      </c>
      <c r="G137" s="133" t="s">
        <v>62</v>
      </c>
      <c r="H137" s="133">
        <f>SUM(H138:H141)</f>
        <v>6</v>
      </c>
      <c r="I137" s="134" t="s">
        <v>235</v>
      </c>
      <c r="J137" s="112"/>
      <c r="K137" s="112"/>
      <c r="L137" s="112"/>
      <c r="M137" s="112"/>
      <c r="N137" s="112"/>
      <c r="O137" s="395">
        <v>45252</v>
      </c>
    </row>
    <row r="138" spans="2:15">
      <c r="B138" s="131"/>
      <c r="C138" s="220" t="s">
        <v>84</v>
      </c>
      <c r="D138" s="437"/>
      <c r="E138" s="213"/>
      <c r="F138" s="136">
        <v>0</v>
      </c>
      <c r="G138" s="137"/>
      <c r="H138" s="136">
        <v>2</v>
      </c>
      <c r="I138" s="362" t="s">
        <v>80</v>
      </c>
      <c r="J138" s="438"/>
      <c r="K138" s="438"/>
      <c r="L138" s="438"/>
      <c r="M138" s="438"/>
      <c r="N138" s="223"/>
      <c r="O138" s="132"/>
    </row>
    <row r="139" spans="2:15">
      <c r="B139" s="131"/>
      <c r="C139" s="221" t="s">
        <v>85</v>
      </c>
      <c r="D139" s="439"/>
      <c r="E139" s="214"/>
      <c r="F139" s="138">
        <v>1</v>
      </c>
      <c r="G139" s="139"/>
      <c r="H139" s="138">
        <v>1</v>
      </c>
      <c r="I139" s="363" t="s">
        <v>30</v>
      </c>
      <c r="J139" s="440"/>
      <c r="K139" s="440"/>
      <c r="L139" s="440"/>
      <c r="M139" s="440"/>
      <c r="N139" s="224"/>
      <c r="O139" s="132"/>
    </row>
    <row r="140" spans="2:15">
      <c r="B140" s="131"/>
      <c r="C140" s="221" t="s">
        <v>86</v>
      </c>
      <c r="D140" s="439"/>
      <c r="E140" s="214"/>
      <c r="F140" s="138">
        <v>0</v>
      </c>
      <c r="G140" s="139"/>
      <c r="H140" s="138">
        <v>2</v>
      </c>
      <c r="I140" s="363" t="s">
        <v>31</v>
      </c>
      <c r="J140" s="440"/>
      <c r="K140" s="440"/>
      <c r="L140" s="440"/>
      <c r="M140" s="440"/>
      <c r="N140" s="224"/>
      <c r="O140" s="132"/>
    </row>
    <row r="141" spans="2:15">
      <c r="B141" s="131"/>
      <c r="C141" s="222" t="s">
        <v>83</v>
      </c>
      <c r="D141" s="441"/>
      <c r="E141" s="215"/>
      <c r="F141" s="140">
        <v>1</v>
      </c>
      <c r="G141" s="141"/>
      <c r="H141" s="140">
        <v>1</v>
      </c>
      <c r="I141" s="364" t="s">
        <v>192</v>
      </c>
      <c r="J141" s="442"/>
      <c r="K141" s="442"/>
      <c r="L141" s="442"/>
      <c r="M141" s="442"/>
      <c r="N141" s="225"/>
      <c r="O141" s="132"/>
    </row>
    <row r="142" spans="2:15">
      <c r="B142" s="219"/>
      <c r="C142" s="112" t="s">
        <v>236</v>
      </c>
      <c r="D142" s="112"/>
      <c r="E142" s="112"/>
      <c r="F142" s="133">
        <f>SUM(F143:F146)</f>
        <v>4</v>
      </c>
      <c r="G142" s="133" t="s">
        <v>62</v>
      </c>
      <c r="H142" s="133">
        <f>SUM(H143:H146)</f>
        <v>4</v>
      </c>
      <c r="I142" s="134" t="s">
        <v>221</v>
      </c>
      <c r="J142" s="112"/>
      <c r="K142" s="112"/>
      <c r="L142" s="112"/>
      <c r="M142" s="112"/>
      <c r="N142" s="112"/>
      <c r="O142" s="395">
        <v>45252</v>
      </c>
    </row>
    <row r="143" spans="2:15">
      <c r="B143" s="131"/>
      <c r="C143" s="220" t="s">
        <v>207</v>
      </c>
      <c r="D143" s="437"/>
      <c r="E143" s="213"/>
      <c r="F143" s="136">
        <v>1</v>
      </c>
      <c r="G143" s="137"/>
      <c r="H143" s="136">
        <v>1</v>
      </c>
      <c r="I143" s="362" t="s">
        <v>218</v>
      </c>
      <c r="J143" s="438"/>
      <c r="K143" s="438"/>
      <c r="L143" s="438"/>
      <c r="M143" s="438"/>
      <c r="N143" s="223"/>
      <c r="O143" s="132"/>
    </row>
    <row r="144" spans="2:15">
      <c r="B144" s="131"/>
      <c r="C144" s="221" t="s">
        <v>241</v>
      </c>
      <c r="D144" s="439"/>
      <c r="E144" s="214"/>
      <c r="F144" s="138">
        <v>2</v>
      </c>
      <c r="G144" s="139"/>
      <c r="H144" s="138">
        <v>0</v>
      </c>
      <c r="I144" s="363" t="s">
        <v>213</v>
      </c>
      <c r="J144" s="440"/>
      <c r="K144" s="440"/>
      <c r="L144" s="440"/>
      <c r="M144" s="440"/>
      <c r="N144" s="224"/>
      <c r="O144" s="132"/>
    </row>
    <row r="145" spans="2:15">
      <c r="B145" s="131"/>
      <c r="C145" s="221" t="s">
        <v>136</v>
      </c>
      <c r="D145" s="439"/>
      <c r="E145" s="214"/>
      <c r="F145" s="138">
        <v>1</v>
      </c>
      <c r="G145" s="139"/>
      <c r="H145" s="138">
        <v>1</v>
      </c>
      <c r="I145" s="363" t="s">
        <v>212</v>
      </c>
      <c r="J145" s="440"/>
      <c r="K145" s="440"/>
      <c r="L145" s="440"/>
      <c r="M145" s="440"/>
      <c r="N145" s="224"/>
      <c r="O145" s="132"/>
    </row>
    <row r="146" spans="2:15">
      <c r="B146" s="131"/>
      <c r="C146" s="222" t="s">
        <v>222</v>
      </c>
      <c r="D146" s="441"/>
      <c r="E146" s="215"/>
      <c r="F146" s="140">
        <v>0</v>
      </c>
      <c r="G146" s="141"/>
      <c r="H146" s="140">
        <v>2</v>
      </c>
      <c r="I146" s="364" t="s">
        <v>216</v>
      </c>
      <c r="J146" s="442"/>
      <c r="K146" s="442"/>
      <c r="L146" s="442"/>
      <c r="M146" s="442"/>
      <c r="N146" s="225"/>
      <c r="O146" s="132"/>
    </row>
    <row r="147" spans="2:15">
      <c r="B147" s="131"/>
      <c r="C147" s="112"/>
      <c r="D147" s="112"/>
      <c r="E147" s="112"/>
      <c r="F147" s="112"/>
      <c r="G147" s="112"/>
      <c r="H147" s="129"/>
      <c r="I147" s="112"/>
      <c r="J147" s="112"/>
      <c r="K147" s="112"/>
      <c r="L147" s="112"/>
      <c r="M147" s="112"/>
      <c r="N147" s="112"/>
      <c r="O147" s="132"/>
    </row>
    <row r="148" spans="2:15">
      <c r="B148" s="128" t="s">
        <v>309</v>
      </c>
      <c r="C148" s="127"/>
      <c r="D148" s="127"/>
      <c r="E148" s="112"/>
      <c r="F148" s="112"/>
      <c r="G148" s="112"/>
      <c r="H148" s="129"/>
      <c r="I148" s="112"/>
      <c r="J148" s="112"/>
      <c r="K148" s="112"/>
      <c r="L148" s="112"/>
      <c r="M148" s="112"/>
      <c r="N148" s="112"/>
      <c r="O148" s="130"/>
    </row>
    <row r="149" spans="2:15">
      <c r="B149" s="219"/>
      <c r="C149" s="112" t="s">
        <v>65</v>
      </c>
      <c r="D149" s="112"/>
      <c r="E149" s="112"/>
      <c r="F149" s="133">
        <f>SUM(F150:F153)</f>
        <v>4</v>
      </c>
      <c r="G149" s="133" t="s">
        <v>62</v>
      </c>
      <c r="H149" s="133">
        <f>SUM(H150:H153)</f>
        <v>4</v>
      </c>
      <c r="I149" s="134" t="s">
        <v>82</v>
      </c>
      <c r="J149" s="112"/>
      <c r="K149" s="112"/>
      <c r="L149" s="112"/>
      <c r="M149" s="112"/>
      <c r="N149" s="112"/>
      <c r="O149" s="395">
        <v>45258</v>
      </c>
    </row>
    <row r="150" spans="2:15">
      <c r="B150" s="131"/>
      <c r="C150" s="220" t="s">
        <v>225</v>
      </c>
      <c r="D150" s="437"/>
      <c r="E150" s="213"/>
      <c r="F150" s="136">
        <v>1</v>
      </c>
      <c r="G150" s="137"/>
      <c r="H150" s="136">
        <v>1</v>
      </c>
      <c r="I150" s="362" t="s">
        <v>86</v>
      </c>
      <c r="J150" s="438"/>
      <c r="K150" s="438"/>
      <c r="L150" s="438"/>
      <c r="M150" s="438"/>
      <c r="N150" s="223"/>
      <c r="O150" s="132"/>
    </row>
    <row r="151" spans="2:15">
      <c r="B151" s="131"/>
      <c r="C151" s="221" t="s">
        <v>25</v>
      </c>
      <c r="D151" s="439"/>
      <c r="E151" s="214"/>
      <c r="F151" s="138">
        <v>2</v>
      </c>
      <c r="G151" s="139"/>
      <c r="H151" s="138">
        <v>0</v>
      </c>
      <c r="I151" s="363" t="s">
        <v>83</v>
      </c>
      <c r="J151" s="440"/>
      <c r="K151" s="440"/>
      <c r="L151" s="440"/>
      <c r="M151" s="440"/>
      <c r="N151" s="224"/>
      <c r="O151" s="132"/>
    </row>
    <row r="152" spans="2:15">
      <c r="B152" s="131"/>
      <c r="C152" s="221" t="s">
        <v>34</v>
      </c>
      <c r="D152" s="439"/>
      <c r="E152" s="214"/>
      <c r="F152" s="138">
        <v>1</v>
      </c>
      <c r="G152" s="139"/>
      <c r="H152" s="138">
        <v>1</v>
      </c>
      <c r="I152" s="363" t="s">
        <v>85</v>
      </c>
      <c r="J152" s="440"/>
      <c r="K152" s="440"/>
      <c r="L152" s="440"/>
      <c r="M152" s="440"/>
      <c r="N152" s="224"/>
      <c r="O152" s="132"/>
    </row>
    <row r="153" spans="2:15">
      <c r="B153" s="131"/>
      <c r="C153" s="222" t="s">
        <v>23</v>
      </c>
      <c r="D153" s="441"/>
      <c r="E153" s="215"/>
      <c r="F153" s="140">
        <v>0</v>
      </c>
      <c r="G153" s="141"/>
      <c r="H153" s="140">
        <v>2</v>
      </c>
      <c r="I153" s="364" t="s">
        <v>84</v>
      </c>
      <c r="J153" s="442"/>
      <c r="K153" s="442"/>
      <c r="L153" s="442"/>
      <c r="M153" s="442"/>
      <c r="N153" s="225"/>
      <c r="O153" s="132"/>
    </row>
    <row r="154" spans="2:15">
      <c r="B154" s="219"/>
      <c r="C154" s="112" t="s">
        <v>221</v>
      </c>
      <c r="D154" s="112"/>
      <c r="E154" s="112"/>
      <c r="F154" s="133">
        <f>SUM(F155:F158)</f>
        <v>3</v>
      </c>
      <c r="G154" s="133" t="s">
        <v>62</v>
      </c>
      <c r="H154" s="133">
        <f>SUM(H155:H158)</f>
        <v>5</v>
      </c>
      <c r="I154" s="134" t="s">
        <v>39</v>
      </c>
      <c r="J154" s="112"/>
      <c r="K154" s="112"/>
      <c r="L154" s="112"/>
      <c r="M154" s="112"/>
      <c r="N154" s="112"/>
      <c r="O154" s="395">
        <v>45259</v>
      </c>
    </row>
    <row r="155" spans="2:15">
      <c r="B155" s="131"/>
      <c r="C155" s="220" t="s">
        <v>212</v>
      </c>
      <c r="D155" s="437"/>
      <c r="E155" s="213"/>
      <c r="F155" s="136">
        <v>2</v>
      </c>
      <c r="G155" s="137"/>
      <c r="H155" s="136">
        <v>0</v>
      </c>
      <c r="I155" s="362" t="s">
        <v>68</v>
      </c>
      <c r="J155" s="438"/>
      <c r="K155" s="438"/>
      <c r="L155" s="438"/>
      <c r="M155" s="438"/>
      <c r="N155" s="223"/>
      <c r="O155" s="132"/>
    </row>
    <row r="156" spans="2:15">
      <c r="B156" s="131"/>
      <c r="C156" s="221" t="s">
        <v>218</v>
      </c>
      <c r="D156" s="439"/>
      <c r="E156" s="214"/>
      <c r="F156" s="138">
        <v>0</v>
      </c>
      <c r="G156" s="139"/>
      <c r="H156" s="138">
        <v>2</v>
      </c>
      <c r="I156" s="363" t="s">
        <v>240</v>
      </c>
      <c r="J156" s="440"/>
      <c r="K156" s="440"/>
      <c r="L156" s="440"/>
      <c r="M156" s="440"/>
      <c r="N156" s="224"/>
      <c r="O156" s="132"/>
    </row>
    <row r="157" spans="2:15">
      <c r="B157" s="131"/>
      <c r="C157" s="221" t="s">
        <v>216</v>
      </c>
      <c r="D157" s="439"/>
      <c r="E157" s="214"/>
      <c r="F157" s="138">
        <v>1</v>
      </c>
      <c r="G157" s="139"/>
      <c r="H157" s="138">
        <v>1</v>
      </c>
      <c r="I157" s="363" t="s">
        <v>38</v>
      </c>
      <c r="J157" s="440"/>
      <c r="K157" s="440"/>
      <c r="L157" s="440"/>
      <c r="M157" s="440"/>
      <c r="N157" s="224"/>
      <c r="O157" s="132"/>
    </row>
    <row r="158" spans="2:15">
      <c r="B158" s="131"/>
      <c r="C158" s="222" t="s">
        <v>213</v>
      </c>
      <c r="D158" s="441"/>
      <c r="E158" s="215"/>
      <c r="F158" s="140">
        <v>0</v>
      </c>
      <c r="G158" s="141"/>
      <c r="H158" s="140">
        <v>2</v>
      </c>
      <c r="I158" s="364" t="s">
        <v>303</v>
      </c>
      <c r="J158" s="442"/>
      <c r="K158" s="442"/>
      <c r="L158" s="442"/>
      <c r="M158" s="442"/>
      <c r="N158" s="225"/>
      <c r="O158" s="132"/>
    </row>
    <row r="159" spans="2:15">
      <c r="B159" s="219"/>
      <c r="C159" s="112" t="s">
        <v>235</v>
      </c>
      <c r="D159" s="112"/>
      <c r="E159" s="112"/>
      <c r="F159" s="133">
        <f>SUM(F160:F163)</f>
        <v>4</v>
      </c>
      <c r="G159" s="133" t="s">
        <v>62</v>
      </c>
      <c r="H159" s="133">
        <f>SUM(H160:H163)</f>
        <v>4</v>
      </c>
      <c r="I159" s="134" t="s">
        <v>236</v>
      </c>
      <c r="J159" s="112"/>
      <c r="K159" s="112"/>
      <c r="L159" s="112"/>
      <c r="M159" s="112"/>
      <c r="N159" s="112"/>
      <c r="O159" s="395">
        <v>45259</v>
      </c>
    </row>
    <row r="160" spans="2:15">
      <c r="B160" s="131"/>
      <c r="C160" s="220" t="s">
        <v>30</v>
      </c>
      <c r="D160" s="437"/>
      <c r="E160" s="213"/>
      <c r="F160" s="136">
        <v>1</v>
      </c>
      <c r="G160" s="137"/>
      <c r="H160" s="136">
        <v>1</v>
      </c>
      <c r="I160" s="362" t="s">
        <v>207</v>
      </c>
      <c r="J160" s="438"/>
      <c r="K160" s="438"/>
      <c r="L160" s="438"/>
      <c r="M160" s="438"/>
      <c r="N160" s="223"/>
      <c r="O160" s="132"/>
    </row>
    <row r="161" spans="2:15">
      <c r="B161" s="131"/>
      <c r="C161" s="221" t="s">
        <v>80</v>
      </c>
      <c r="D161" s="439"/>
      <c r="E161" s="214"/>
      <c r="F161" s="138">
        <v>0</v>
      </c>
      <c r="G161" s="139"/>
      <c r="H161" s="138">
        <v>2</v>
      </c>
      <c r="I161" s="363" t="s">
        <v>241</v>
      </c>
      <c r="J161" s="440"/>
      <c r="K161" s="440"/>
      <c r="L161" s="440"/>
      <c r="M161" s="440"/>
      <c r="N161" s="224"/>
      <c r="O161" s="132"/>
    </row>
    <row r="162" spans="2:15">
      <c r="B162" s="131"/>
      <c r="C162" s="221" t="s">
        <v>31</v>
      </c>
      <c r="D162" s="439"/>
      <c r="E162" s="214"/>
      <c r="F162" s="138">
        <v>2</v>
      </c>
      <c r="G162" s="139"/>
      <c r="H162" s="138">
        <v>0</v>
      </c>
      <c r="I162" s="363" t="s">
        <v>222</v>
      </c>
      <c r="J162" s="440"/>
      <c r="K162" s="440"/>
      <c r="L162" s="440"/>
      <c r="M162" s="440"/>
      <c r="N162" s="224"/>
      <c r="O162" s="132"/>
    </row>
    <row r="163" spans="2:15">
      <c r="B163" s="131"/>
      <c r="C163" s="222" t="s">
        <v>209</v>
      </c>
      <c r="D163" s="441"/>
      <c r="E163" s="215"/>
      <c r="F163" s="140">
        <v>1</v>
      </c>
      <c r="G163" s="141"/>
      <c r="H163" s="140">
        <v>1</v>
      </c>
      <c r="I163" s="364" t="s">
        <v>136</v>
      </c>
      <c r="J163" s="442"/>
      <c r="K163" s="442"/>
      <c r="L163" s="442"/>
      <c r="M163" s="442"/>
      <c r="N163" s="225"/>
      <c r="O163" s="132"/>
    </row>
    <row r="164" spans="2:15">
      <c r="B164" s="131"/>
      <c r="C164" s="112"/>
      <c r="D164" s="112"/>
      <c r="E164" s="112"/>
      <c r="F164" s="112"/>
      <c r="G164" s="112"/>
      <c r="H164" s="129"/>
      <c r="I164" s="112"/>
      <c r="J164" s="112"/>
      <c r="K164" s="112"/>
      <c r="L164" s="112"/>
      <c r="M164" s="112"/>
      <c r="N164" s="112"/>
      <c r="O164" s="132"/>
    </row>
    <row r="165" spans="2:15">
      <c r="B165" s="128" t="s">
        <v>318</v>
      </c>
      <c r="C165" s="127"/>
      <c r="D165" s="127"/>
      <c r="E165" s="112"/>
      <c r="F165" s="112"/>
      <c r="G165" s="112"/>
      <c r="H165" s="129"/>
      <c r="I165" s="112"/>
      <c r="J165" s="112"/>
      <c r="K165" s="112"/>
      <c r="L165" s="112"/>
      <c r="M165" s="112"/>
      <c r="N165" s="112"/>
      <c r="O165" s="130"/>
    </row>
    <row r="166" spans="2:15">
      <c r="B166" s="219"/>
      <c r="C166" s="112" t="s">
        <v>65</v>
      </c>
      <c r="D166" s="112"/>
      <c r="E166" s="112"/>
      <c r="F166" s="133">
        <f>SUM(F167:F170)</f>
        <v>3</v>
      </c>
      <c r="G166" s="133" t="s">
        <v>62</v>
      </c>
      <c r="H166" s="133">
        <f>SUM(H167:H170)</f>
        <v>5</v>
      </c>
      <c r="I166" s="134" t="s">
        <v>235</v>
      </c>
      <c r="J166" s="112"/>
      <c r="K166" s="112"/>
      <c r="L166" s="112"/>
      <c r="M166" s="112"/>
      <c r="N166" s="112"/>
      <c r="O166" s="395">
        <v>45266</v>
      </c>
    </row>
    <row r="167" spans="2:15">
      <c r="B167" s="131"/>
      <c r="C167" s="220" t="s">
        <v>23</v>
      </c>
      <c r="D167" s="437"/>
      <c r="E167" s="213"/>
      <c r="F167" s="136">
        <v>0</v>
      </c>
      <c r="G167" s="137"/>
      <c r="H167" s="136">
        <v>2</v>
      </c>
      <c r="I167" s="362" t="s">
        <v>80</v>
      </c>
      <c r="J167" s="438"/>
      <c r="K167" s="438"/>
      <c r="L167" s="438"/>
      <c r="M167" s="438"/>
      <c r="N167" s="223"/>
      <c r="O167" s="132"/>
    </row>
    <row r="168" spans="2:15">
      <c r="B168" s="131"/>
      <c r="C168" s="221" t="s">
        <v>25</v>
      </c>
      <c r="D168" s="439"/>
      <c r="E168" s="214"/>
      <c r="F168" s="138">
        <v>1</v>
      </c>
      <c r="G168" s="139"/>
      <c r="H168" s="138">
        <v>1</v>
      </c>
      <c r="I168" s="363" t="s">
        <v>192</v>
      </c>
      <c r="J168" s="440"/>
      <c r="K168" s="440"/>
      <c r="L168" s="440"/>
      <c r="M168" s="440"/>
      <c r="N168" s="224"/>
      <c r="O168" s="132"/>
    </row>
    <row r="169" spans="2:15">
      <c r="B169" s="131"/>
      <c r="C169" s="221" t="s">
        <v>34</v>
      </c>
      <c r="D169" s="439"/>
      <c r="E169" s="214"/>
      <c r="F169" s="138">
        <v>0</v>
      </c>
      <c r="G169" s="139"/>
      <c r="H169" s="138">
        <v>2</v>
      </c>
      <c r="I169" s="363" t="s">
        <v>30</v>
      </c>
      <c r="J169" s="440"/>
      <c r="K169" s="440"/>
      <c r="L169" s="440"/>
      <c r="M169" s="440"/>
      <c r="N169" s="224"/>
      <c r="O169" s="132"/>
    </row>
    <row r="170" spans="2:15">
      <c r="B170" s="131"/>
      <c r="C170" s="222" t="s">
        <v>16</v>
      </c>
      <c r="D170" s="441"/>
      <c r="E170" s="215"/>
      <c r="F170" s="140">
        <v>2</v>
      </c>
      <c r="G170" s="141"/>
      <c r="H170" s="140">
        <v>0</v>
      </c>
      <c r="I170" s="364" t="s">
        <v>209</v>
      </c>
      <c r="J170" s="442"/>
      <c r="K170" s="442"/>
      <c r="L170" s="442"/>
      <c r="M170" s="442"/>
      <c r="N170" s="225"/>
      <c r="O170" s="132"/>
    </row>
    <row r="171" spans="2:15">
      <c r="B171" s="219"/>
      <c r="C171" s="112" t="s">
        <v>82</v>
      </c>
      <c r="D171" s="112"/>
      <c r="E171" s="112"/>
      <c r="F171" s="133">
        <f>SUM(F172:F175)</f>
        <v>4</v>
      </c>
      <c r="G171" s="133" t="s">
        <v>62</v>
      </c>
      <c r="H171" s="133">
        <f>SUM(H172:H175)</f>
        <v>4</v>
      </c>
      <c r="I171" s="134" t="s">
        <v>221</v>
      </c>
      <c r="J171" s="112"/>
      <c r="K171" s="112"/>
      <c r="L171" s="112"/>
      <c r="M171" s="112"/>
      <c r="N171" s="112"/>
      <c r="O171" s="395">
        <v>45266</v>
      </c>
    </row>
    <row r="172" spans="2:15">
      <c r="B172" s="131"/>
      <c r="C172" s="220" t="s">
        <v>84</v>
      </c>
      <c r="D172" s="437"/>
      <c r="E172" s="213"/>
      <c r="F172" s="136">
        <v>1</v>
      </c>
      <c r="G172" s="137"/>
      <c r="H172" s="136">
        <v>1</v>
      </c>
      <c r="I172" s="362" t="s">
        <v>216</v>
      </c>
      <c r="J172" s="438"/>
      <c r="K172" s="438"/>
      <c r="L172" s="438"/>
      <c r="M172" s="438"/>
      <c r="N172" s="223"/>
      <c r="O172" s="132"/>
    </row>
    <row r="173" spans="2:15">
      <c r="B173" s="131"/>
      <c r="C173" s="221" t="s">
        <v>85</v>
      </c>
      <c r="D173" s="439"/>
      <c r="E173" s="214"/>
      <c r="F173" s="138">
        <v>1</v>
      </c>
      <c r="G173" s="139"/>
      <c r="H173" s="138">
        <v>1</v>
      </c>
      <c r="I173" s="363" t="s">
        <v>212</v>
      </c>
      <c r="J173" s="440"/>
      <c r="K173" s="440"/>
      <c r="L173" s="440"/>
      <c r="M173" s="440"/>
      <c r="N173" s="224"/>
      <c r="O173" s="132"/>
    </row>
    <row r="174" spans="2:15">
      <c r="B174" s="131"/>
      <c r="C174" s="221" t="s">
        <v>86</v>
      </c>
      <c r="D174" s="439"/>
      <c r="E174" s="214"/>
      <c r="F174" s="138">
        <v>0</v>
      </c>
      <c r="G174" s="139"/>
      <c r="H174" s="138">
        <v>2</v>
      </c>
      <c r="I174" s="363" t="s">
        <v>213</v>
      </c>
      <c r="J174" s="440"/>
      <c r="K174" s="440"/>
      <c r="L174" s="440"/>
      <c r="M174" s="440"/>
      <c r="N174" s="224"/>
      <c r="O174" s="132"/>
    </row>
    <row r="175" spans="2:15">
      <c r="B175" s="131"/>
      <c r="C175" s="222" t="s">
        <v>83</v>
      </c>
      <c r="D175" s="441"/>
      <c r="E175" s="215"/>
      <c r="F175" s="140">
        <v>2</v>
      </c>
      <c r="G175" s="141"/>
      <c r="H175" s="140">
        <v>0</v>
      </c>
      <c r="I175" s="364" t="s">
        <v>218</v>
      </c>
      <c r="J175" s="442"/>
      <c r="K175" s="442"/>
      <c r="L175" s="442"/>
      <c r="M175" s="442"/>
      <c r="N175" s="225"/>
      <c r="O175" s="132"/>
    </row>
    <row r="176" spans="2:15">
      <c r="B176" s="219"/>
      <c r="C176" s="112" t="s">
        <v>236</v>
      </c>
      <c r="D176" s="112"/>
      <c r="E176" s="112"/>
      <c r="F176" s="133">
        <f>SUM(F177:F180)</f>
        <v>2</v>
      </c>
      <c r="G176" s="133" t="s">
        <v>62</v>
      </c>
      <c r="H176" s="133">
        <f>SUM(H177:H180)</f>
        <v>6</v>
      </c>
      <c r="I176" s="134" t="s">
        <v>39</v>
      </c>
      <c r="J176" s="112"/>
      <c r="K176" s="112"/>
      <c r="L176" s="112"/>
      <c r="M176" s="112"/>
      <c r="N176" s="112"/>
      <c r="O176" s="395">
        <v>45266</v>
      </c>
    </row>
    <row r="177" spans="2:15">
      <c r="B177" s="131"/>
      <c r="C177" s="220" t="s">
        <v>136</v>
      </c>
      <c r="D177" s="437"/>
      <c r="E177" s="213"/>
      <c r="F177" s="136">
        <v>0</v>
      </c>
      <c r="G177" s="137"/>
      <c r="H177" s="136">
        <v>2</v>
      </c>
      <c r="I177" s="362" t="s">
        <v>68</v>
      </c>
      <c r="J177" s="438"/>
      <c r="K177" s="438"/>
      <c r="L177" s="438"/>
      <c r="M177" s="438"/>
      <c r="N177" s="223"/>
      <c r="O177" s="132"/>
    </row>
    <row r="178" spans="2:15">
      <c r="B178" s="131"/>
      <c r="C178" s="221" t="s">
        <v>222</v>
      </c>
      <c r="D178" s="439"/>
      <c r="E178" s="214"/>
      <c r="F178" s="138">
        <v>0</v>
      </c>
      <c r="G178" s="139"/>
      <c r="H178" s="138">
        <v>2</v>
      </c>
      <c r="I178" s="363" t="s">
        <v>38</v>
      </c>
      <c r="J178" s="440"/>
      <c r="K178" s="440"/>
      <c r="L178" s="440"/>
      <c r="M178" s="440"/>
      <c r="N178" s="224"/>
      <c r="O178" s="132"/>
    </row>
    <row r="179" spans="2:15">
      <c r="B179" s="131"/>
      <c r="C179" s="221" t="s">
        <v>323</v>
      </c>
      <c r="D179" s="439"/>
      <c r="E179" s="214"/>
      <c r="F179" s="138">
        <v>2</v>
      </c>
      <c r="G179" s="139"/>
      <c r="H179" s="138">
        <v>0</v>
      </c>
      <c r="I179" s="363" t="s">
        <v>303</v>
      </c>
      <c r="J179" s="440"/>
      <c r="K179" s="440"/>
      <c r="L179" s="440"/>
      <c r="M179" s="440"/>
      <c r="N179" s="224"/>
      <c r="O179" s="132"/>
    </row>
    <row r="180" spans="2:15">
      <c r="B180" s="131"/>
      <c r="C180" s="222" t="s">
        <v>207</v>
      </c>
      <c r="D180" s="441"/>
      <c r="E180" s="215"/>
      <c r="F180" s="140">
        <v>0</v>
      </c>
      <c r="G180" s="141"/>
      <c r="H180" s="140">
        <v>2</v>
      </c>
      <c r="I180" s="364" t="s">
        <v>240</v>
      </c>
      <c r="J180" s="442"/>
      <c r="K180" s="442"/>
      <c r="L180" s="442"/>
      <c r="M180" s="442"/>
      <c r="N180" s="225"/>
      <c r="O180" s="132"/>
    </row>
    <row r="181" spans="2:15">
      <c r="B181" s="131"/>
      <c r="C181" s="112"/>
      <c r="D181" s="112"/>
      <c r="E181" s="112"/>
      <c r="F181" s="112"/>
      <c r="G181" s="112"/>
      <c r="H181" s="129"/>
      <c r="I181" s="112"/>
      <c r="J181" s="112"/>
      <c r="K181" s="112"/>
      <c r="L181" s="112"/>
      <c r="M181" s="112"/>
      <c r="N181" s="112"/>
      <c r="O181" s="132"/>
    </row>
    <row r="182" spans="2:15">
      <c r="B182" s="128" t="s">
        <v>326</v>
      </c>
      <c r="C182" s="127"/>
      <c r="D182" s="127"/>
      <c r="E182" s="112"/>
      <c r="F182" s="112"/>
      <c r="G182" s="112"/>
      <c r="H182" s="129"/>
      <c r="I182" s="112"/>
      <c r="J182" s="112"/>
      <c r="K182" s="112"/>
      <c r="L182" s="112"/>
      <c r="M182" s="112"/>
      <c r="N182" s="112"/>
      <c r="O182" s="130"/>
    </row>
    <row r="183" spans="2:15">
      <c r="B183" s="219"/>
      <c r="C183" s="112" t="s">
        <v>39</v>
      </c>
      <c r="D183" s="112"/>
      <c r="E183" s="112"/>
      <c r="F183" s="133">
        <f>SUM(F184:F187)</f>
        <v>5</v>
      </c>
      <c r="G183" s="133" t="s">
        <v>62</v>
      </c>
      <c r="H183" s="133">
        <f>SUM(H184:H187)</f>
        <v>3</v>
      </c>
      <c r="I183" s="134" t="s">
        <v>235</v>
      </c>
      <c r="J183" s="112"/>
      <c r="K183" s="112"/>
      <c r="L183" s="112"/>
      <c r="M183" s="112"/>
      <c r="N183" s="112"/>
      <c r="O183" s="395">
        <v>45300</v>
      </c>
    </row>
    <row r="184" spans="2:15">
      <c r="B184" s="131"/>
      <c r="C184" s="220" t="s">
        <v>68</v>
      </c>
      <c r="D184" s="437"/>
      <c r="E184" s="213"/>
      <c r="F184" s="136">
        <v>1</v>
      </c>
      <c r="G184" s="137"/>
      <c r="H184" s="136">
        <v>1</v>
      </c>
      <c r="I184" s="362" t="s">
        <v>192</v>
      </c>
      <c r="J184" s="438"/>
      <c r="K184" s="438"/>
      <c r="L184" s="438"/>
      <c r="M184" s="438"/>
      <c r="N184" s="223"/>
      <c r="O184" s="132"/>
    </row>
    <row r="185" spans="2:15">
      <c r="B185" s="131"/>
      <c r="C185" s="221" t="s">
        <v>240</v>
      </c>
      <c r="D185" s="439"/>
      <c r="E185" s="214"/>
      <c r="F185" s="138">
        <v>0</v>
      </c>
      <c r="G185" s="139"/>
      <c r="H185" s="138">
        <v>2</v>
      </c>
      <c r="I185" s="363" t="s">
        <v>30</v>
      </c>
      <c r="J185" s="440"/>
      <c r="K185" s="440"/>
      <c r="L185" s="440"/>
      <c r="M185" s="440"/>
      <c r="N185" s="224"/>
      <c r="O185" s="132"/>
    </row>
    <row r="186" spans="2:15">
      <c r="B186" s="131"/>
      <c r="C186" s="221" t="s">
        <v>38</v>
      </c>
      <c r="D186" s="439"/>
      <c r="E186" s="214"/>
      <c r="F186" s="138">
        <v>2</v>
      </c>
      <c r="G186" s="139"/>
      <c r="H186" s="138">
        <v>0</v>
      </c>
      <c r="I186" s="363" t="s">
        <v>31</v>
      </c>
      <c r="J186" s="440"/>
      <c r="K186" s="440"/>
      <c r="L186" s="440"/>
      <c r="M186" s="440"/>
      <c r="N186" s="224"/>
      <c r="O186" s="132"/>
    </row>
    <row r="187" spans="2:15">
      <c r="B187" s="131"/>
      <c r="C187" s="222" t="s">
        <v>303</v>
      </c>
      <c r="D187" s="441"/>
      <c r="E187" s="215"/>
      <c r="F187" s="140">
        <v>2</v>
      </c>
      <c r="G187" s="141"/>
      <c r="H187" s="140">
        <v>0</v>
      </c>
      <c r="I187" s="364" t="s">
        <v>209</v>
      </c>
      <c r="J187" s="442"/>
      <c r="K187" s="442"/>
      <c r="L187" s="442"/>
      <c r="M187" s="442"/>
      <c r="N187" s="225"/>
      <c r="O187" s="132"/>
    </row>
    <row r="188" spans="2:15">
      <c r="B188" s="219"/>
      <c r="C188" s="112" t="s">
        <v>221</v>
      </c>
      <c r="D188" s="112"/>
      <c r="E188" s="112"/>
      <c r="F188" s="133">
        <f>SUM(F189:F192)</f>
        <v>5</v>
      </c>
      <c r="G188" s="133" t="s">
        <v>62</v>
      </c>
      <c r="H188" s="133">
        <f>SUM(H189:H192)</f>
        <v>3</v>
      </c>
      <c r="I188" s="134" t="s">
        <v>65</v>
      </c>
      <c r="J188" s="112"/>
      <c r="K188" s="112"/>
      <c r="L188" s="112"/>
      <c r="M188" s="112"/>
      <c r="N188" s="112"/>
      <c r="O188" s="395">
        <v>45302</v>
      </c>
    </row>
    <row r="189" spans="2:15">
      <c r="B189" s="131"/>
      <c r="C189" s="220" t="s">
        <v>218</v>
      </c>
      <c r="D189" s="437"/>
      <c r="E189" s="213"/>
      <c r="F189" s="136">
        <v>2</v>
      </c>
      <c r="G189" s="137"/>
      <c r="H189" s="136">
        <v>0</v>
      </c>
      <c r="I189" s="362" t="s">
        <v>25</v>
      </c>
      <c r="J189" s="438"/>
      <c r="K189" s="438"/>
      <c r="L189" s="438"/>
      <c r="M189" s="438"/>
      <c r="N189" s="223"/>
      <c r="O189" s="132"/>
    </row>
    <row r="190" spans="2:15">
      <c r="B190" s="131"/>
      <c r="C190" s="221" t="s">
        <v>216</v>
      </c>
      <c r="D190" s="439"/>
      <c r="E190" s="214"/>
      <c r="F190" s="138">
        <v>2</v>
      </c>
      <c r="G190" s="139"/>
      <c r="H190" s="138">
        <v>0</v>
      </c>
      <c r="I190" s="363" t="s">
        <v>23</v>
      </c>
      <c r="J190" s="440"/>
      <c r="K190" s="440"/>
      <c r="L190" s="440"/>
      <c r="M190" s="440"/>
      <c r="N190" s="224"/>
      <c r="O190" s="132"/>
    </row>
    <row r="191" spans="2:15">
      <c r="B191" s="131"/>
      <c r="C191" s="221" t="s">
        <v>212</v>
      </c>
      <c r="D191" s="439"/>
      <c r="E191" s="214"/>
      <c r="F191" s="138">
        <v>0</v>
      </c>
      <c r="G191" s="139"/>
      <c r="H191" s="138">
        <v>2</v>
      </c>
      <c r="I191" s="363" t="s">
        <v>225</v>
      </c>
      <c r="J191" s="440"/>
      <c r="K191" s="440"/>
      <c r="L191" s="440"/>
      <c r="M191" s="440"/>
      <c r="N191" s="224"/>
      <c r="O191" s="132"/>
    </row>
    <row r="192" spans="2:15">
      <c r="B192" s="131"/>
      <c r="C192" s="222" t="s">
        <v>213</v>
      </c>
      <c r="D192" s="441"/>
      <c r="E192" s="215"/>
      <c r="F192" s="140">
        <v>1</v>
      </c>
      <c r="G192" s="141"/>
      <c r="H192" s="140">
        <v>1</v>
      </c>
      <c r="I192" s="364" t="s">
        <v>16</v>
      </c>
      <c r="J192" s="442"/>
      <c r="K192" s="442"/>
      <c r="L192" s="442"/>
      <c r="M192" s="442"/>
      <c r="N192" s="225"/>
      <c r="O192" s="132"/>
    </row>
    <row r="193" spans="2:15">
      <c r="B193" s="219"/>
      <c r="C193" s="112" t="s">
        <v>236</v>
      </c>
      <c r="D193" s="112"/>
      <c r="E193" s="112"/>
      <c r="F193" s="133">
        <f>SUM(F194:F197)</f>
        <v>4</v>
      </c>
      <c r="G193" s="133" t="s">
        <v>62</v>
      </c>
      <c r="H193" s="133">
        <f>SUM(H194:H197)</f>
        <v>4</v>
      </c>
      <c r="I193" s="134" t="s">
        <v>82</v>
      </c>
      <c r="J193" s="112"/>
      <c r="K193" s="112"/>
      <c r="L193" s="112"/>
      <c r="M193" s="112"/>
      <c r="N193" s="112"/>
      <c r="O193" s="395">
        <v>45302</v>
      </c>
    </row>
    <row r="194" spans="2:15">
      <c r="B194" s="131"/>
      <c r="C194" s="220" t="s">
        <v>136</v>
      </c>
      <c r="D194" s="437"/>
      <c r="E194" s="213"/>
      <c r="F194" s="136">
        <v>2</v>
      </c>
      <c r="G194" s="137"/>
      <c r="H194" s="136">
        <v>0</v>
      </c>
      <c r="I194" s="362" t="s">
        <v>86</v>
      </c>
      <c r="J194" s="438"/>
      <c r="K194" s="438"/>
      <c r="L194" s="438"/>
      <c r="M194" s="438"/>
      <c r="N194" s="223"/>
      <c r="O194" s="132"/>
    </row>
    <row r="195" spans="2:15">
      <c r="B195" s="131"/>
      <c r="C195" s="221" t="s">
        <v>207</v>
      </c>
      <c r="D195" s="439"/>
      <c r="E195" s="214"/>
      <c r="F195" s="138">
        <v>1</v>
      </c>
      <c r="G195" s="139"/>
      <c r="H195" s="138">
        <v>1</v>
      </c>
      <c r="I195" s="363" t="s">
        <v>84</v>
      </c>
      <c r="J195" s="440"/>
      <c r="K195" s="440"/>
      <c r="L195" s="440"/>
      <c r="M195" s="440"/>
      <c r="N195" s="224"/>
      <c r="O195" s="132"/>
    </row>
    <row r="196" spans="2:15">
      <c r="B196" s="131"/>
      <c r="C196" s="221" t="s">
        <v>241</v>
      </c>
      <c r="D196" s="439"/>
      <c r="E196" s="214"/>
      <c r="F196" s="138">
        <v>1</v>
      </c>
      <c r="G196" s="139"/>
      <c r="H196" s="138">
        <v>1</v>
      </c>
      <c r="I196" s="363" t="s">
        <v>85</v>
      </c>
      <c r="J196" s="440"/>
      <c r="K196" s="440"/>
      <c r="L196" s="440"/>
      <c r="M196" s="440"/>
      <c r="N196" s="224"/>
      <c r="O196" s="132"/>
    </row>
    <row r="197" spans="2:15">
      <c r="B197" s="131"/>
      <c r="C197" s="222" t="s">
        <v>222</v>
      </c>
      <c r="D197" s="441"/>
      <c r="E197" s="215"/>
      <c r="F197" s="140">
        <v>0</v>
      </c>
      <c r="G197" s="141"/>
      <c r="H197" s="140">
        <v>2</v>
      </c>
      <c r="I197" s="364" t="s">
        <v>83</v>
      </c>
      <c r="J197" s="442"/>
      <c r="K197" s="442"/>
      <c r="L197" s="442"/>
      <c r="M197" s="442"/>
      <c r="N197" s="225"/>
      <c r="O197" s="132"/>
    </row>
    <row r="198" spans="2:15">
      <c r="B198" s="131"/>
      <c r="C198" s="112"/>
      <c r="D198" s="112"/>
      <c r="E198" s="112"/>
      <c r="F198" s="112"/>
      <c r="G198" s="112"/>
      <c r="H198" s="129"/>
      <c r="I198" s="112"/>
      <c r="J198" s="112"/>
      <c r="K198" s="112"/>
      <c r="L198" s="112"/>
      <c r="M198" s="112"/>
      <c r="N198" s="112"/>
      <c r="O198" s="132"/>
    </row>
    <row r="199" spans="2:15">
      <c r="B199" s="128" t="s">
        <v>332</v>
      </c>
      <c r="C199" s="127"/>
      <c r="D199" s="127"/>
      <c r="E199" s="112"/>
      <c r="F199" s="112"/>
      <c r="G199" s="112"/>
      <c r="H199" s="129"/>
      <c r="I199" s="112"/>
      <c r="J199" s="112"/>
      <c r="K199" s="112"/>
      <c r="L199" s="112"/>
      <c r="M199" s="112"/>
      <c r="N199" s="112"/>
      <c r="O199" s="130"/>
    </row>
    <row r="200" spans="2:15">
      <c r="B200" s="219"/>
      <c r="C200" s="112" t="s">
        <v>235</v>
      </c>
      <c r="D200" s="112"/>
      <c r="E200" s="112"/>
      <c r="F200" s="133">
        <f>SUM(F201:F204)</f>
        <v>3</v>
      </c>
      <c r="G200" s="133" t="s">
        <v>62</v>
      </c>
      <c r="H200" s="133">
        <f>SUM(H201:H204)</f>
        <v>5</v>
      </c>
      <c r="I200" s="134" t="s">
        <v>221</v>
      </c>
      <c r="J200" s="112"/>
      <c r="K200" s="112"/>
      <c r="L200" s="112"/>
      <c r="M200" s="112"/>
      <c r="N200" s="112"/>
      <c r="O200" s="395">
        <v>45307</v>
      </c>
    </row>
    <row r="201" spans="2:15">
      <c r="B201" s="131"/>
      <c r="C201" s="220" t="s">
        <v>31</v>
      </c>
      <c r="D201" s="437"/>
      <c r="E201" s="213"/>
      <c r="F201" s="136">
        <v>1</v>
      </c>
      <c r="G201" s="137"/>
      <c r="H201" s="136">
        <v>1</v>
      </c>
      <c r="I201" s="362" t="s">
        <v>213</v>
      </c>
      <c r="J201" s="438"/>
      <c r="K201" s="438"/>
      <c r="L201" s="438"/>
      <c r="M201" s="438"/>
      <c r="N201" s="223"/>
      <c r="O201" s="132"/>
    </row>
    <row r="202" spans="2:15">
      <c r="B202" s="131"/>
      <c r="C202" s="221" t="s">
        <v>30</v>
      </c>
      <c r="D202" s="439"/>
      <c r="E202" s="214"/>
      <c r="F202" s="138">
        <v>1</v>
      </c>
      <c r="G202" s="139"/>
      <c r="H202" s="138">
        <v>1</v>
      </c>
      <c r="I202" s="363" t="s">
        <v>212</v>
      </c>
      <c r="J202" s="440"/>
      <c r="K202" s="440"/>
      <c r="L202" s="440"/>
      <c r="M202" s="440"/>
      <c r="N202" s="224"/>
      <c r="O202" s="132"/>
    </row>
    <row r="203" spans="2:15">
      <c r="B203" s="131"/>
      <c r="C203" s="221" t="s">
        <v>192</v>
      </c>
      <c r="D203" s="439"/>
      <c r="E203" s="214"/>
      <c r="F203" s="138">
        <v>1</v>
      </c>
      <c r="G203" s="139"/>
      <c r="H203" s="138">
        <v>1</v>
      </c>
      <c r="I203" s="363" t="s">
        <v>218</v>
      </c>
      <c r="J203" s="440"/>
      <c r="K203" s="440"/>
      <c r="L203" s="440"/>
      <c r="M203" s="440"/>
      <c r="N203" s="224"/>
      <c r="O203" s="132"/>
    </row>
    <row r="204" spans="2:15">
      <c r="B204" s="131"/>
      <c r="C204" s="222" t="s">
        <v>209</v>
      </c>
      <c r="D204" s="441"/>
      <c r="E204" s="215"/>
      <c r="F204" s="140">
        <v>0</v>
      </c>
      <c r="G204" s="141"/>
      <c r="H204" s="140">
        <v>2</v>
      </c>
      <c r="I204" s="364" t="s">
        <v>216</v>
      </c>
      <c r="J204" s="442"/>
      <c r="K204" s="442"/>
      <c r="L204" s="442"/>
      <c r="M204" s="442"/>
      <c r="N204" s="225"/>
      <c r="O204" s="132"/>
    </row>
    <row r="205" spans="2:15">
      <c r="B205" s="219"/>
      <c r="C205" s="112" t="s">
        <v>82</v>
      </c>
      <c r="D205" s="112"/>
      <c r="E205" s="112"/>
      <c r="F205" s="133">
        <f>SUM(F206:F209)</f>
        <v>3</v>
      </c>
      <c r="G205" s="133" t="s">
        <v>62</v>
      </c>
      <c r="H205" s="133">
        <f>SUM(H206:H209)</f>
        <v>5</v>
      </c>
      <c r="I205" s="134" t="s">
        <v>39</v>
      </c>
      <c r="J205" s="112"/>
      <c r="K205" s="112"/>
      <c r="L205" s="112"/>
      <c r="M205" s="112"/>
      <c r="N205" s="112"/>
      <c r="O205" s="395">
        <v>45308</v>
      </c>
    </row>
    <row r="206" spans="2:15">
      <c r="B206" s="131"/>
      <c r="C206" s="220" t="s">
        <v>84</v>
      </c>
      <c r="D206" s="437"/>
      <c r="E206" s="213"/>
      <c r="F206" s="136">
        <v>1</v>
      </c>
      <c r="G206" s="137"/>
      <c r="H206" s="136">
        <v>1</v>
      </c>
      <c r="I206" s="362" t="s">
        <v>240</v>
      </c>
      <c r="J206" s="438"/>
      <c r="K206" s="438"/>
      <c r="L206" s="438"/>
      <c r="M206" s="438"/>
      <c r="N206" s="223"/>
      <c r="O206" s="132"/>
    </row>
    <row r="207" spans="2:15">
      <c r="B207" s="131"/>
      <c r="C207" s="221" t="s">
        <v>85</v>
      </c>
      <c r="D207" s="439"/>
      <c r="E207" s="214"/>
      <c r="F207" s="138">
        <v>1</v>
      </c>
      <c r="G207" s="139"/>
      <c r="H207" s="138">
        <v>1</v>
      </c>
      <c r="I207" s="363" t="s">
        <v>79</v>
      </c>
      <c r="J207" s="440"/>
      <c r="K207" s="440"/>
      <c r="L207" s="440"/>
      <c r="M207" s="440"/>
      <c r="N207" s="224"/>
      <c r="O207" s="132"/>
    </row>
    <row r="208" spans="2:15">
      <c r="B208" s="131"/>
      <c r="C208" s="221" t="s">
        <v>86</v>
      </c>
      <c r="D208" s="439"/>
      <c r="E208" s="214"/>
      <c r="F208" s="138">
        <v>0</v>
      </c>
      <c r="G208" s="139"/>
      <c r="H208" s="138">
        <v>2</v>
      </c>
      <c r="I208" s="363" t="s">
        <v>68</v>
      </c>
      <c r="J208" s="440"/>
      <c r="K208" s="440"/>
      <c r="L208" s="440"/>
      <c r="M208" s="440"/>
      <c r="N208" s="224"/>
      <c r="O208" s="132"/>
    </row>
    <row r="209" spans="2:15">
      <c r="B209" s="131"/>
      <c r="C209" s="222" t="s">
        <v>83</v>
      </c>
      <c r="D209" s="441"/>
      <c r="E209" s="215"/>
      <c r="F209" s="140">
        <v>1</v>
      </c>
      <c r="G209" s="141"/>
      <c r="H209" s="140">
        <v>1</v>
      </c>
      <c r="I209" s="364" t="s">
        <v>38</v>
      </c>
      <c r="J209" s="442"/>
      <c r="K209" s="442"/>
      <c r="L209" s="442"/>
      <c r="M209" s="442"/>
      <c r="N209" s="225"/>
      <c r="O209" s="132"/>
    </row>
    <row r="210" spans="2:15">
      <c r="B210" s="219"/>
      <c r="C210" s="112" t="s">
        <v>65</v>
      </c>
      <c r="D210" s="112"/>
      <c r="E210" s="112"/>
      <c r="F210" s="133">
        <f>SUM(F211:F214)</f>
        <v>3</v>
      </c>
      <c r="G210" s="133" t="s">
        <v>62</v>
      </c>
      <c r="H210" s="133">
        <f>SUM(H211:H214)</f>
        <v>5</v>
      </c>
      <c r="I210" s="134" t="s">
        <v>236</v>
      </c>
      <c r="J210" s="112"/>
      <c r="K210" s="112"/>
      <c r="L210" s="112"/>
      <c r="M210" s="112"/>
      <c r="N210" s="112"/>
      <c r="O210" s="395">
        <v>45309</v>
      </c>
    </row>
    <row r="211" spans="2:15">
      <c r="B211" s="131"/>
      <c r="C211" s="220" t="s">
        <v>225</v>
      </c>
      <c r="D211" s="437"/>
      <c r="E211" s="213"/>
      <c r="F211" s="136">
        <v>1</v>
      </c>
      <c r="G211" s="137"/>
      <c r="H211" s="136">
        <v>1</v>
      </c>
      <c r="I211" s="362" t="s">
        <v>222</v>
      </c>
      <c r="J211" s="438"/>
      <c r="K211" s="438"/>
      <c r="L211" s="438"/>
      <c r="M211" s="438"/>
      <c r="N211" s="223"/>
      <c r="O211" s="132"/>
    </row>
    <row r="212" spans="2:15">
      <c r="B212" s="131"/>
      <c r="C212" s="221" t="s">
        <v>25</v>
      </c>
      <c r="D212" s="439"/>
      <c r="E212" s="214"/>
      <c r="F212" s="138">
        <v>1</v>
      </c>
      <c r="G212" s="139"/>
      <c r="H212" s="138">
        <v>1</v>
      </c>
      <c r="I212" s="363" t="s">
        <v>241</v>
      </c>
      <c r="J212" s="440"/>
      <c r="K212" s="440"/>
      <c r="L212" s="440"/>
      <c r="M212" s="440"/>
      <c r="N212" s="224"/>
      <c r="O212" s="132"/>
    </row>
    <row r="213" spans="2:15">
      <c r="B213" s="131"/>
      <c r="C213" s="221" t="s">
        <v>16</v>
      </c>
      <c r="D213" s="439"/>
      <c r="E213" s="214"/>
      <c r="F213" s="138">
        <v>1</v>
      </c>
      <c r="G213" s="139"/>
      <c r="H213" s="138">
        <v>1</v>
      </c>
      <c r="I213" s="363" t="s">
        <v>207</v>
      </c>
      <c r="J213" s="440"/>
      <c r="K213" s="440"/>
      <c r="L213" s="440"/>
      <c r="M213" s="440"/>
      <c r="N213" s="224"/>
      <c r="O213" s="132"/>
    </row>
    <row r="214" spans="2:15">
      <c r="B214" s="131"/>
      <c r="C214" s="222" t="s">
        <v>23</v>
      </c>
      <c r="D214" s="441"/>
      <c r="E214" s="215"/>
      <c r="F214" s="140">
        <v>0</v>
      </c>
      <c r="G214" s="141"/>
      <c r="H214" s="140">
        <v>2</v>
      </c>
      <c r="I214" s="364" t="s">
        <v>323</v>
      </c>
      <c r="J214" s="442"/>
      <c r="K214" s="442"/>
      <c r="L214" s="442"/>
      <c r="M214" s="442"/>
      <c r="N214" s="225"/>
      <c r="O214" s="132"/>
    </row>
    <row r="215" spans="2:15">
      <c r="B215" s="131"/>
      <c r="C215" s="112"/>
      <c r="D215" s="112"/>
      <c r="E215" s="112"/>
      <c r="F215" s="112"/>
      <c r="G215" s="112"/>
      <c r="H215" s="129"/>
      <c r="I215" s="112"/>
      <c r="J215" s="112"/>
      <c r="K215" s="112"/>
      <c r="L215" s="112"/>
      <c r="M215" s="112"/>
      <c r="N215" s="112"/>
      <c r="O215" s="132"/>
    </row>
    <row r="216" spans="2:15">
      <c r="B216" s="128" t="s">
        <v>337</v>
      </c>
      <c r="C216" s="127"/>
      <c r="D216" s="127"/>
      <c r="E216" s="112"/>
      <c r="F216" s="112"/>
      <c r="G216" s="112"/>
      <c r="H216" s="129"/>
      <c r="I216" s="112"/>
      <c r="J216" s="112"/>
      <c r="K216" s="112"/>
      <c r="L216" s="112"/>
      <c r="M216" s="112"/>
      <c r="N216" s="112"/>
      <c r="O216" s="130"/>
    </row>
    <row r="217" spans="2:15">
      <c r="B217" s="219"/>
      <c r="C217" s="112" t="s">
        <v>65</v>
      </c>
      <c r="D217" s="112"/>
      <c r="E217" s="112"/>
      <c r="F217" s="133">
        <f>SUM(F218:F221)</f>
        <v>2</v>
      </c>
      <c r="G217" s="133" t="s">
        <v>62</v>
      </c>
      <c r="H217" s="133">
        <f>SUM(H218:H221)</f>
        <v>6</v>
      </c>
      <c r="I217" s="134" t="s">
        <v>39</v>
      </c>
      <c r="J217" s="112"/>
      <c r="K217" s="112"/>
      <c r="L217" s="112"/>
      <c r="M217" s="112"/>
      <c r="N217" s="112"/>
      <c r="O217" s="395">
        <v>45314</v>
      </c>
    </row>
    <row r="218" spans="2:15">
      <c r="B218" s="131"/>
      <c r="C218" s="220" t="s">
        <v>25</v>
      </c>
      <c r="D218" s="437"/>
      <c r="E218" s="213"/>
      <c r="F218" s="136">
        <v>0</v>
      </c>
      <c r="G218" s="137"/>
      <c r="H218" s="136">
        <v>2</v>
      </c>
      <c r="I218" s="362" t="s">
        <v>240</v>
      </c>
      <c r="J218" s="438"/>
      <c r="K218" s="438"/>
      <c r="L218" s="438"/>
      <c r="M218" s="438"/>
      <c r="N218" s="223"/>
      <c r="O218" s="132"/>
    </row>
    <row r="219" spans="2:15">
      <c r="B219" s="131"/>
      <c r="C219" s="221" t="s">
        <v>225</v>
      </c>
      <c r="D219" s="439"/>
      <c r="E219" s="214"/>
      <c r="F219" s="138">
        <v>0</v>
      </c>
      <c r="G219" s="139"/>
      <c r="H219" s="138">
        <v>2</v>
      </c>
      <c r="I219" s="363" t="s">
        <v>68</v>
      </c>
      <c r="J219" s="440"/>
      <c r="K219" s="440"/>
      <c r="L219" s="440"/>
      <c r="M219" s="440"/>
      <c r="N219" s="224"/>
      <c r="O219" s="132"/>
    </row>
    <row r="220" spans="2:15">
      <c r="B220" s="131"/>
      <c r="C220" s="221" t="s">
        <v>23</v>
      </c>
      <c r="D220" s="439"/>
      <c r="E220" s="214"/>
      <c r="F220" s="138">
        <v>1</v>
      </c>
      <c r="G220" s="139"/>
      <c r="H220" s="138">
        <v>1</v>
      </c>
      <c r="I220" s="363" t="s">
        <v>38</v>
      </c>
      <c r="J220" s="440"/>
      <c r="K220" s="440"/>
      <c r="L220" s="440"/>
      <c r="M220" s="440"/>
      <c r="N220" s="224"/>
      <c r="O220" s="132"/>
    </row>
    <row r="221" spans="2:15">
      <c r="B221" s="131"/>
      <c r="C221" s="222" t="s">
        <v>16</v>
      </c>
      <c r="D221" s="441"/>
      <c r="E221" s="215"/>
      <c r="F221" s="140">
        <v>1</v>
      </c>
      <c r="G221" s="141"/>
      <c r="H221" s="140">
        <v>1</v>
      </c>
      <c r="I221" s="364" t="s">
        <v>79</v>
      </c>
      <c r="J221" s="442"/>
      <c r="K221" s="442"/>
      <c r="L221" s="442"/>
      <c r="M221" s="442"/>
      <c r="N221" s="225"/>
      <c r="O221" s="132"/>
    </row>
    <row r="222" spans="2:15">
      <c r="B222" s="219"/>
      <c r="C222" s="112" t="s">
        <v>235</v>
      </c>
      <c r="D222" s="112"/>
      <c r="E222" s="112"/>
      <c r="F222" s="133">
        <f>SUM(F223:F226)</f>
        <v>4</v>
      </c>
      <c r="G222" s="133" t="s">
        <v>62</v>
      </c>
      <c r="H222" s="133">
        <f>SUM(H223:H226)</f>
        <v>4</v>
      </c>
      <c r="I222" s="134" t="s">
        <v>82</v>
      </c>
      <c r="J222" s="112"/>
      <c r="K222" s="112"/>
      <c r="L222" s="112"/>
      <c r="M222" s="112"/>
      <c r="N222" s="112"/>
      <c r="O222" s="395">
        <v>45315</v>
      </c>
    </row>
    <row r="223" spans="2:15">
      <c r="B223" s="131"/>
      <c r="C223" s="220" t="s">
        <v>31</v>
      </c>
      <c r="D223" s="437"/>
      <c r="E223" s="213"/>
      <c r="F223" s="136">
        <v>0</v>
      </c>
      <c r="G223" s="137"/>
      <c r="H223" s="136">
        <v>2</v>
      </c>
      <c r="I223" s="362" t="s">
        <v>83</v>
      </c>
      <c r="J223" s="438"/>
      <c r="K223" s="438"/>
      <c r="L223" s="438"/>
      <c r="M223" s="438"/>
      <c r="N223" s="223"/>
      <c r="O223" s="132"/>
    </row>
    <row r="224" spans="2:15">
      <c r="B224" s="131"/>
      <c r="C224" s="221" t="s">
        <v>30</v>
      </c>
      <c r="D224" s="439"/>
      <c r="E224" s="214"/>
      <c r="F224" s="138">
        <v>1</v>
      </c>
      <c r="G224" s="139"/>
      <c r="H224" s="138">
        <v>1</v>
      </c>
      <c r="I224" s="363" t="s">
        <v>84</v>
      </c>
      <c r="J224" s="440"/>
      <c r="K224" s="440"/>
      <c r="L224" s="440"/>
      <c r="M224" s="440"/>
      <c r="N224" s="224"/>
      <c r="O224" s="132"/>
    </row>
    <row r="225" spans="2:15">
      <c r="B225" s="131"/>
      <c r="C225" s="221" t="s">
        <v>80</v>
      </c>
      <c r="D225" s="439"/>
      <c r="E225" s="214"/>
      <c r="F225" s="138">
        <v>2</v>
      </c>
      <c r="G225" s="139"/>
      <c r="H225" s="138">
        <v>0</v>
      </c>
      <c r="I225" s="363" t="s">
        <v>85</v>
      </c>
      <c r="J225" s="440"/>
      <c r="K225" s="440"/>
      <c r="L225" s="440"/>
      <c r="M225" s="440"/>
      <c r="N225" s="224"/>
      <c r="O225" s="132"/>
    </row>
    <row r="226" spans="2:15">
      <c r="B226" s="131"/>
      <c r="C226" s="222" t="s">
        <v>192</v>
      </c>
      <c r="D226" s="441"/>
      <c r="E226" s="215"/>
      <c r="F226" s="140">
        <v>1</v>
      </c>
      <c r="G226" s="141"/>
      <c r="H226" s="140">
        <v>1</v>
      </c>
      <c r="I226" s="364" t="s">
        <v>86</v>
      </c>
      <c r="J226" s="442"/>
      <c r="K226" s="442"/>
      <c r="L226" s="442"/>
      <c r="M226" s="442"/>
      <c r="N226" s="225"/>
      <c r="O226" s="132"/>
    </row>
    <row r="227" spans="2:15">
      <c r="B227" s="219"/>
      <c r="C227" s="112" t="s">
        <v>221</v>
      </c>
      <c r="D227" s="112"/>
      <c r="E227" s="112"/>
      <c r="F227" s="133">
        <f>SUM(F228:F231)</f>
        <v>6</v>
      </c>
      <c r="G227" s="133" t="s">
        <v>62</v>
      </c>
      <c r="H227" s="133">
        <f>SUM(H228:H231)</f>
        <v>2</v>
      </c>
      <c r="I227" s="134" t="s">
        <v>236</v>
      </c>
      <c r="J227" s="112"/>
      <c r="K227" s="112"/>
      <c r="L227" s="112"/>
      <c r="M227" s="112"/>
      <c r="N227" s="112"/>
      <c r="O227" s="395">
        <v>45316</v>
      </c>
    </row>
    <row r="228" spans="2:15">
      <c r="B228" s="131"/>
      <c r="C228" s="220" t="s">
        <v>212</v>
      </c>
      <c r="D228" s="437"/>
      <c r="E228" s="213"/>
      <c r="F228" s="136">
        <v>2</v>
      </c>
      <c r="G228" s="137"/>
      <c r="H228" s="136">
        <v>0</v>
      </c>
      <c r="I228" s="362" t="s">
        <v>222</v>
      </c>
      <c r="J228" s="438"/>
      <c r="K228" s="438"/>
      <c r="L228" s="438"/>
      <c r="M228" s="438"/>
      <c r="N228" s="223"/>
      <c r="O228" s="132"/>
    </row>
    <row r="229" spans="2:15">
      <c r="B229" s="131"/>
      <c r="C229" s="221" t="s">
        <v>218</v>
      </c>
      <c r="D229" s="439"/>
      <c r="E229" s="214"/>
      <c r="F229" s="138">
        <v>1</v>
      </c>
      <c r="G229" s="139"/>
      <c r="H229" s="138">
        <v>1</v>
      </c>
      <c r="I229" s="363" t="s">
        <v>241</v>
      </c>
      <c r="J229" s="440"/>
      <c r="K229" s="440"/>
      <c r="L229" s="440"/>
      <c r="M229" s="440"/>
      <c r="N229" s="224"/>
      <c r="O229" s="132"/>
    </row>
    <row r="230" spans="2:15">
      <c r="B230" s="131"/>
      <c r="C230" s="221" t="s">
        <v>213</v>
      </c>
      <c r="D230" s="439"/>
      <c r="E230" s="214"/>
      <c r="F230" s="138">
        <v>2</v>
      </c>
      <c r="G230" s="139"/>
      <c r="H230" s="138">
        <v>0</v>
      </c>
      <c r="I230" s="363" t="s">
        <v>207</v>
      </c>
      <c r="J230" s="440"/>
      <c r="K230" s="440"/>
      <c r="L230" s="440"/>
      <c r="M230" s="440"/>
      <c r="N230" s="224"/>
      <c r="O230" s="132"/>
    </row>
    <row r="231" spans="2:15">
      <c r="B231" s="131"/>
      <c r="C231" s="222" t="s">
        <v>216</v>
      </c>
      <c r="D231" s="441"/>
      <c r="E231" s="215"/>
      <c r="F231" s="140">
        <v>1</v>
      </c>
      <c r="G231" s="141"/>
      <c r="H231" s="140">
        <v>1</v>
      </c>
      <c r="I231" s="364" t="s">
        <v>136</v>
      </c>
      <c r="J231" s="442"/>
      <c r="K231" s="442"/>
      <c r="L231" s="442"/>
      <c r="M231" s="442"/>
      <c r="N231" s="225"/>
      <c r="O231" s="132"/>
    </row>
    <row r="232" spans="2:15">
      <c r="B232" s="131"/>
      <c r="C232" s="112"/>
      <c r="D232" s="112"/>
      <c r="E232" s="112"/>
      <c r="F232" s="112"/>
      <c r="G232" s="112"/>
      <c r="H232" s="129"/>
      <c r="I232" s="112"/>
      <c r="J232" s="112"/>
      <c r="K232" s="112"/>
      <c r="L232" s="112"/>
      <c r="M232" s="112"/>
      <c r="N232" s="112"/>
      <c r="O232" s="132"/>
    </row>
    <row r="233" spans="2:15">
      <c r="B233" s="128" t="s">
        <v>342</v>
      </c>
      <c r="C233" s="127"/>
      <c r="D233" s="127"/>
      <c r="E233" s="112"/>
      <c r="F233" s="112"/>
      <c r="G233" s="112"/>
      <c r="H233" s="129"/>
      <c r="I233" s="112"/>
      <c r="J233" s="112"/>
      <c r="K233" s="112"/>
      <c r="L233" s="112"/>
      <c r="M233" s="112"/>
      <c r="N233" s="112"/>
      <c r="O233" s="130"/>
    </row>
    <row r="234" spans="2:15">
      <c r="B234" s="219"/>
      <c r="C234" s="112" t="s">
        <v>236</v>
      </c>
      <c r="D234" s="112"/>
      <c r="E234" s="112"/>
      <c r="F234" s="133">
        <f>SUM(F235:F238)</f>
        <v>7</v>
      </c>
      <c r="G234" s="133" t="s">
        <v>62</v>
      </c>
      <c r="H234" s="133">
        <f>SUM(H235:H238)</f>
        <v>1</v>
      </c>
      <c r="I234" s="134" t="s">
        <v>235</v>
      </c>
      <c r="J234" s="112"/>
      <c r="K234" s="112"/>
      <c r="L234" s="112"/>
      <c r="M234" s="112"/>
      <c r="N234" s="112"/>
      <c r="O234" s="395">
        <v>45320</v>
      </c>
    </row>
    <row r="235" spans="2:15">
      <c r="B235" s="131"/>
      <c r="C235" s="220" t="s">
        <v>222</v>
      </c>
      <c r="D235" s="437"/>
      <c r="E235" s="213"/>
      <c r="F235" s="136">
        <v>1</v>
      </c>
      <c r="G235" s="137"/>
      <c r="H235" s="136">
        <v>1</v>
      </c>
      <c r="I235" s="362" t="s">
        <v>30</v>
      </c>
      <c r="J235" s="438"/>
      <c r="K235" s="438"/>
      <c r="L235" s="438"/>
      <c r="M235" s="438"/>
      <c r="N235" s="223"/>
      <c r="O235" s="132"/>
    </row>
    <row r="236" spans="2:15">
      <c r="B236" s="131"/>
      <c r="C236" s="221" t="s">
        <v>323</v>
      </c>
      <c r="D236" s="439"/>
      <c r="E236" s="214"/>
      <c r="F236" s="138">
        <v>2</v>
      </c>
      <c r="G236" s="139"/>
      <c r="H236" s="138">
        <v>0</v>
      </c>
      <c r="I236" s="363" t="s">
        <v>80</v>
      </c>
      <c r="J236" s="440"/>
      <c r="K236" s="440"/>
      <c r="L236" s="440"/>
      <c r="M236" s="440"/>
      <c r="N236" s="224"/>
      <c r="O236" s="132"/>
    </row>
    <row r="237" spans="2:15">
      <c r="B237" s="131"/>
      <c r="C237" s="221" t="s">
        <v>207</v>
      </c>
      <c r="D237" s="439"/>
      <c r="E237" s="214"/>
      <c r="F237" s="138">
        <v>2</v>
      </c>
      <c r="G237" s="139"/>
      <c r="H237" s="138">
        <v>0</v>
      </c>
      <c r="I237" s="363" t="s">
        <v>31</v>
      </c>
      <c r="J237" s="440"/>
      <c r="K237" s="440"/>
      <c r="L237" s="440"/>
      <c r="M237" s="440"/>
      <c r="N237" s="224"/>
      <c r="O237" s="132"/>
    </row>
    <row r="238" spans="2:15">
      <c r="B238" s="131"/>
      <c r="C238" s="222" t="s">
        <v>241</v>
      </c>
      <c r="D238" s="441"/>
      <c r="E238" s="215"/>
      <c r="F238" s="140">
        <v>2</v>
      </c>
      <c r="G238" s="141"/>
      <c r="H238" s="140">
        <v>0</v>
      </c>
      <c r="I238" s="364" t="s">
        <v>192</v>
      </c>
      <c r="J238" s="442"/>
      <c r="K238" s="442"/>
      <c r="L238" s="442"/>
      <c r="M238" s="442"/>
      <c r="N238" s="225"/>
      <c r="O238" s="132"/>
    </row>
    <row r="239" spans="2:15">
      <c r="B239" s="219"/>
      <c r="C239" s="112" t="s">
        <v>39</v>
      </c>
      <c r="D239" s="112"/>
      <c r="E239" s="112"/>
      <c r="F239" s="133">
        <f>SUM(F240:F243)</f>
        <v>2</v>
      </c>
      <c r="G239" s="133" t="s">
        <v>62</v>
      </c>
      <c r="H239" s="133">
        <f>SUM(H240:H243)</f>
        <v>6</v>
      </c>
      <c r="I239" s="134" t="s">
        <v>221</v>
      </c>
      <c r="J239" s="112"/>
      <c r="K239" s="112"/>
      <c r="L239" s="112"/>
      <c r="M239" s="112"/>
      <c r="N239" s="112"/>
      <c r="O239" s="395">
        <v>45321</v>
      </c>
    </row>
    <row r="240" spans="2:15">
      <c r="B240" s="131"/>
      <c r="C240" s="220" t="s">
        <v>68</v>
      </c>
      <c r="D240" s="437"/>
      <c r="E240" s="213"/>
      <c r="F240" s="136">
        <v>0</v>
      </c>
      <c r="G240" s="137"/>
      <c r="H240" s="136">
        <v>2</v>
      </c>
      <c r="I240" s="362" t="s">
        <v>213</v>
      </c>
      <c r="J240" s="438"/>
      <c r="K240" s="438"/>
      <c r="L240" s="438"/>
      <c r="M240" s="438"/>
      <c r="N240" s="223"/>
      <c r="O240" s="132"/>
    </row>
    <row r="241" spans="2:15">
      <c r="B241" s="131"/>
      <c r="C241" s="221" t="s">
        <v>79</v>
      </c>
      <c r="D241" s="439"/>
      <c r="E241" s="214"/>
      <c r="F241" s="138">
        <v>0</v>
      </c>
      <c r="G241" s="139"/>
      <c r="H241" s="138">
        <v>2</v>
      </c>
      <c r="I241" s="363" t="s">
        <v>212</v>
      </c>
      <c r="J241" s="440"/>
      <c r="K241" s="440"/>
      <c r="L241" s="440"/>
      <c r="M241" s="440"/>
      <c r="N241" s="224"/>
      <c r="O241" s="132"/>
    </row>
    <row r="242" spans="2:15">
      <c r="B242" s="131"/>
      <c r="C242" s="221" t="s">
        <v>240</v>
      </c>
      <c r="D242" s="439"/>
      <c r="E242" s="214"/>
      <c r="F242" s="138">
        <v>1</v>
      </c>
      <c r="G242" s="139"/>
      <c r="H242" s="138">
        <v>1</v>
      </c>
      <c r="I242" s="363" t="s">
        <v>216</v>
      </c>
      <c r="J242" s="440"/>
      <c r="K242" s="440"/>
      <c r="L242" s="440"/>
      <c r="M242" s="440"/>
      <c r="N242" s="224"/>
      <c r="O242" s="132"/>
    </row>
    <row r="243" spans="2:15">
      <c r="B243" s="131"/>
      <c r="C243" s="222" t="s">
        <v>38</v>
      </c>
      <c r="D243" s="441"/>
      <c r="E243" s="215"/>
      <c r="F243" s="140">
        <v>1</v>
      </c>
      <c r="G243" s="141"/>
      <c r="H243" s="140">
        <v>1</v>
      </c>
      <c r="I243" s="364" t="s">
        <v>218</v>
      </c>
      <c r="J243" s="442"/>
      <c r="K243" s="442"/>
      <c r="L243" s="442"/>
      <c r="M243" s="442"/>
      <c r="N243" s="225"/>
      <c r="O243" s="132"/>
    </row>
    <row r="244" spans="2:15">
      <c r="B244" s="219"/>
      <c r="C244" s="112" t="s">
        <v>82</v>
      </c>
      <c r="D244" s="112"/>
      <c r="E244" s="112"/>
      <c r="F244" s="133">
        <f>SUM(F245:F248)</f>
        <v>3</v>
      </c>
      <c r="G244" s="133" t="s">
        <v>62</v>
      </c>
      <c r="H244" s="133">
        <f>SUM(H245:H248)</f>
        <v>5</v>
      </c>
      <c r="I244" s="134" t="s">
        <v>65</v>
      </c>
      <c r="J244" s="112"/>
      <c r="K244" s="112"/>
      <c r="L244" s="112"/>
      <c r="M244" s="112"/>
      <c r="N244" s="112"/>
      <c r="O244" s="395">
        <v>45322</v>
      </c>
    </row>
    <row r="245" spans="2:15">
      <c r="B245" s="131"/>
      <c r="C245" s="220" t="s">
        <v>84</v>
      </c>
      <c r="D245" s="437"/>
      <c r="E245" s="213"/>
      <c r="F245" s="136">
        <v>0</v>
      </c>
      <c r="G245" s="137"/>
      <c r="H245" s="136">
        <v>2</v>
      </c>
      <c r="I245" s="362" t="s">
        <v>25</v>
      </c>
      <c r="J245" s="438"/>
      <c r="K245" s="438"/>
      <c r="L245" s="438"/>
      <c r="M245" s="438"/>
      <c r="N245" s="223"/>
      <c r="O245" s="132"/>
    </row>
    <row r="246" spans="2:15">
      <c r="B246" s="131"/>
      <c r="C246" s="221" t="s">
        <v>251</v>
      </c>
      <c r="D246" s="439"/>
      <c r="E246" s="214"/>
      <c r="F246" s="138">
        <v>0</v>
      </c>
      <c r="G246" s="139"/>
      <c r="H246" s="138">
        <v>2</v>
      </c>
      <c r="I246" s="363" t="s">
        <v>225</v>
      </c>
      <c r="J246" s="440"/>
      <c r="K246" s="440"/>
      <c r="L246" s="440"/>
      <c r="M246" s="440"/>
      <c r="N246" s="224"/>
      <c r="O246" s="132"/>
    </row>
    <row r="247" spans="2:15">
      <c r="B247" s="131"/>
      <c r="C247" s="221" t="s">
        <v>85</v>
      </c>
      <c r="D247" s="439"/>
      <c r="E247" s="214"/>
      <c r="F247" s="138">
        <v>1</v>
      </c>
      <c r="G247" s="139"/>
      <c r="H247" s="138">
        <v>1</v>
      </c>
      <c r="I247" s="363" t="s">
        <v>16</v>
      </c>
      <c r="J247" s="440"/>
      <c r="K247" s="440"/>
      <c r="L247" s="440"/>
      <c r="M247" s="440"/>
      <c r="N247" s="224"/>
      <c r="O247" s="132"/>
    </row>
    <row r="248" spans="2:15">
      <c r="B248" s="131"/>
      <c r="C248" s="222" t="s">
        <v>83</v>
      </c>
      <c r="D248" s="441"/>
      <c r="E248" s="215"/>
      <c r="F248" s="140">
        <v>2</v>
      </c>
      <c r="G248" s="141"/>
      <c r="H248" s="140">
        <v>0</v>
      </c>
      <c r="I248" s="364" t="s">
        <v>23</v>
      </c>
      <c r="J248" s="442"/>
      <c r="K248" s="442"/>
      <c r="L248" s="442"/>
      <c r="M248" s="442"/>
      <c r="N248" s="225"/>
      <c r="O248" s="132"/>
    </row>
    <row r="249" spans="2:15">
      <c r="B249" s="131"/>
      <c r="C249" s="112"/>
      <c r="D249" s="112"/>
      <c r="E249" s="112"/>
      <c r="F249" s="112"/>
      <c r="G249" s="112"/>
      <c r="H249" s="129"/>
      <c r="I249" s="112"/>
      <c r="J249" s="112"/>
      <c r="K249" s="112"/>
      <c r="L249" s="112"/>
      <c r="M249" s="112"/>
      <c r="N249" s="112"/>
      <c r="O249" s="132"/>
    </row>
    <row r="250" spans="2:15">
      <c r="B250" s="128" t="s">
        <v>350</v>
      </c>
      <c r="C250" s="127"/>
      <c r="D250" s="127"/>
      <c r="E250" s="112"/>
      <c r="F250" s="112"/>
      <c r="G250" s="112"/>
      <c r="H250" s="129"/>
      <c r="I250" s="112"/>
      <c r="J250" s="112"/>
      <c r="K250" s="112"/>
      <c r="L250" s="112"/>
      <c r="M250" s="112"/>
      <c r="N250" s="112"/>
      <c r="O250" s="130"/>
    </row>
    <row r="251" spans="2:15">
      <c r="B251" s="219"/>
      <c r="C251" s="112" t="s">
        <v>235</v>
      </c>
      <c r="D251" s="112"/>
      <c r="E251" s="112"/>
      <c r="F251" s="133">
        <f>SUM(F252:F255)</f>
        <v>1</v>
      </c>
      <c r="G251" s="133" t="s">
        <v>62</v>
      </c>
      <c r="H251" s="133">
        <f>SUM(H252:H255)</f>
        <v>7</v>
      </c>
      <c r="I251" s="134" t="s">
        <v>65</v>
      </c>
      <c r="J251" s="112"/>
      <c r="K251" s="112"/>
      <c r="L251" s="112"/>
      <c r="M251" s="112"/>
      <c r="N251" s="112"/>
      <c r="O251" s="395">
        <v>45328</v>
      </c>
    </row>
    <row r="252" spans="2:15">
      <c r="B252" s="131"/>
      <c r="C252" s="220" t="s">
        <v>192</v>
      </c>
      <c r="D252" s="437"/>
      <c r="E252" s="213"/>
      <c r="F252" s="136">
        <v>0</v>
      </c>
      <c r="G252" s="137"/>
      <c r="H252" s="136">
        <v>2</v>
      </c>
      <c r="I252" s="362" t="s">
        <v>225</v>
      </c>
      <c r="J252" s="438"/>
      <c r="K252" s="438"/>
      <c r="L252" s="438"/>
      <c r="M252" s="438"/>
      <c r="N252" s="223"/>
      <c r="O252" s="132"/>
    </row>
    <row r="253" spans="2:15">
      <c r="B253" s="131"/>
      <c r="C253" s="221" t="s">
        <v>30</v>
      </c>
      <c r="D253" s="439"/>
      <c r="E253" s="214"/>
      <c r="F253" s="138">
        <v>0</v>
      </c>
      <c r="G253" s="139"/>
      <c r="H253" s="138">
        <v>2</v>
      </c>
      <c r="I253" s="363" t="s">
        <v>25</v>
      </c>
      <c r="J253" s="440"/>
      <c r="K253" s="440"/>
      <c r="L253" s="440"/>
      <c r="M253" s="440"/>
      <c r="N253" s="224"/>
      <c r="O253" s="132"/>
    </row>
    <row r="254" spans="2:15">
      <c r="B254" s="131"/>
      <c r="C254" s="221" t="s">
        <v>209</v>
      </c>
      <c r="D254" s="439"/>
      <c r="E254" s="214"/>
      <c r="F254" s="138">
        <v>1</v>
      </c>
      <c r="G254" s="139"/>
      <c r="H254" s="138">
        <v>1</v>
      </c>
      <c r="I254" s="363" t="s">
        <v>23</v>
      </c>
      <c r="J254" s="440"/>
      <c r="K254" s="440"/>
      <c r="L254" s="440"/>
      <c r="M254" s="440"/>
      <c r="N254" s="224"/>
      <c r="O254" s="132"/>
    </row>
    <row r="255" spans="2:15">
      <c r="B255" s="131"/>
      <c r="C255" s="222" t="s">
        <v>80</v>
      </c>
      <c r="D255" s="441"/>
      <c r="E255" s="215"/>
      <c r="F255" s="140">
        <v>0</v>
      </c>
      <c r="G255" s="141"/>
      <c r="H255" s="140">
        <v>2</v>
      </c>
      <c r="I255" s="364" t="s">
        <v>16</v>
      </c>
      <c r="J255" s="442"/>
      <c r="K255" s="442"/>
      <c r="L255" s="442"/>
      <c r="M255" s="442"/>
      <c r="N255" s="225"/>
      <c r="O255" s="132"/>
    </row>
    <row r="256" spans="2:15">
      <c r="B256" s="219"/>
      <c r="C256" s="112" t="s">
        <v>39</v>
      </c>
      <c r="D256" s="112"/>
      <c r="E256" s="112"/>
      <c r="F256" s="133">
        <f>SUM(F257:F260)</f>
        <v>6</v>
      </c>
      <c r="G256" s="133" t="s">
        <v>62</v>
      </c>
      <c r="H256" s="133">
        <f>SUM(H257:H260)</f>
        <v>2</v>
      </c>
      <c r="I256" s="134" t="s">
        <v>236</v>
      </c>
      <c r="J256" s="112"/>
      <c r="K256" s="112"/>
      <c r="L256" s="112"/>
      <c r="M256" s="112"/>
      <c r="N256" s="112"/>
      <c r="O256" s="395">
        <v>45329</v>
      </c>
    </row>
    <row r="257" spans="2:15">
      <c r="B257" s="131"/>
      <c r="C257" s="220" t="s">
        <v>68</v>
      </c>
      <c r="D257" s="437"/>
      <c r="E257" s="213"/>
      <c r="F257" s="136">
        <v>2</v>
      </c>
      <c r="G257" s="137"/>
      <c r="H257" s="136">
        <v>0</v>
      </c>
      <c r="I257" s="362" t="s">
        <v>207</v>
      </c>
      <c r="J257" s="438"/>
      <c r="K257" s="438"/>
      <c r="L257" s="438"/>
      <c r="M257" s="438"/>
      <c r="N257" s="223"/>
      <c r="O257" s="132"/>
    </row>
    <row r="258" spans="2:15">
      <c r="B258" s="131"/>
      <c r="C258" s="221" t="s">
        <v>79</v>
      </c>
      <c r="D258" s="439"/>
      <c r="E258" s="214"/>
      <c r="F258" s="138">
        <v>1</v>
      </c>
      <c r="G258" s="139"/>
      <c r="H258" s="138">
        <v>1</v>
      </c>
      <c r="I258" s="363" t="s">
        <v>222</v>
      </c>
      <c r="J258" s="440"/>
      <c r="K258" s="440"/>
      <c r="L258" s="440"/>
      <c r="M258" s="440"/>
      <c r="N258" s="224"/>
      <c r="O258" s="132"/>
    </row>
    <row r="259" spans="2:15">
      <c r="B259" s="131"/>
      <c r="C259" s="221" t="s">
        <v>240</v>
      </c>
      <c r="D259" s="439"/>
      <c r="E259" s="214"/>
      <c r="F259" s="138">
        <v>2</v>
      </c>
      <c r="G259" s="139"/>
      <c r="H259" s="138">
        <v>0</v>
      </c>
      <c r="I259" s="363" t="s">
        <v>136</v>
      </c>
      <c r="J259" s="440"/>
      <c r="K259" s="440"/>
      <c r="L259" s="440"/>
      <c r="M259" s="440"/>
      <c r="N259" s="224"/>
      <c r="O259" s="132"/>
    </row>
    <row r="260" spans="2:15">
      <c r="B260" s="131"/>
      <c r="C260" s="222" t="s">
        <v>38</v>
      </c>
      <c r="D260" s="441"/>
      <c r="E260" s="215"/>
      <c r="F260" s="140">
        <v>1</v>
      </c>
      <c r="G260" s="141"/>
      <c r="H260" s="140">
        <v>1</v>
      </c>
      <c r="I260" s="364" t="s">
        <v>241</v>
      </c>
      <c r="J260" s="442"/>
      <c r="K260" s="442"/>
      <c r="L260" s="442"/>
      <c r="M260" s="442"/>
      <c r="N260" s="225"/>
      <c r="O260" s="132"/>
    </row>
    <row r="261" spans="2:15">
      <c r="B261" s="219"/>
      <c r="C261" s="112" t="s">
        <v>221</v>
      </c>
      <c r="D261" s="112"/>
      <c r="E261" s="112"/>
      <c r="F261" s="133">
        <f>SUM(F262:F265)</f>
        <v>7</v>
      </c>
      <c r="G261" s="133" t="s">
        <v>62</v>
      </c>
      <c r="H261" s="133">
        <f>SUM(H262:H265)</f>
        <v>1</v>
      </c>
      <c r="I261" s="134" t="s">
        <v>82</v>
      </c>
      <c r="J261" s="112"/>
      <c r="K261" s="112"/>
      <c r="L261" s="112"/>
      <c r="M261" s="112"/>
      <c r="N261" s="112"/>
      <c r="O261" s="395">
        <v>45330</v>
      </c>
    </row>
    <row r="262" spans="2:15">
      <c r="B262" s="131"/>
      <c r="C262" s="220" t="s">
        <v>212</v>
      </c>
      <c r="D262" s="437"/>
      <c r="E262" s="213"/>
      <c r="F262" s="136">
        <v>2</v>
      </c>
      <c r="G262" s="137"/>
      <c r="H262" s="136">
        <v>0</v>
      </c>
      <c r="I262" s="362" t="s">
        <v>83</v>
      </c>
      <c r="J262" s="438"/>
      <c r="K262" s="438"/>
      <c r="L262" s="438"/>
      <c r="M262" s="438"/>
      <c r="N262" s="223"/>
      <c r="O262" s="132"/>
    </row>
    <row r="263" spans="2:15">
      <c r="B263" s="131"/>
      <c r="C263" s="221" t="s">
        <v>218</v>
      </c>
      <c r="D263" s="439"/>
      <c r="E263" s="214"/>
      <c r="F263" s="138">
        <v>2</v>
      </c>
      <c r="G263" s="139"/>
      <c r="H263" s="138">
        <v>0</v>
      </c>
      <c r="I263" s="363" t="s">
        <v>85</v>
      </c>
      <c r="J263" s="440"/>
      <c r="K263" s="440"/>
      <c r="L263" s="440"/>
      <c r="M263" s="440"/>
      <c r="N263" s="224"/>
      <c r="O263" s="132"/>
    </row>
    <row r="264" spans="2:15">
      <c r="B264" s="131"/>
      <c r="C264" s="221" t="s">
        <v>216</v>
      </c>
      <c r="D264" s="439"/>
      <c r="E264" s="214"/>
      <c r="F264" s="138">
        <v>2</v>
      </c>
      <c r="G264" s="139"/>
      <c r="H264" s="138">
        <v>0</v>
      </c>
      <c r="I264" s="363" t="s">
        <v>86</v>
      </c>
      <c r="J264" s="440"/>
      <c r="K264" s="440"/>
      <c r="L264" s="440"/>
      <c r="M264" s="440"/>
      <c r="N264" s="224"/>
      <c r="O264" s="132"/>
    </row>
    <row r="265" spans="2:15">
      <c r="B265" s="131"/>
      <c r="C265" s="222" t="s">
        <v>213</v>
      </c>
      <c r="D265" s="441"/>
      <c r="E265" s="215"/>
      <c r="F265" s="140">
        <v>1</v>
      </c>
      <c r="G265" s="141"/>
      <c r="H265" s="140">
        <v>1</v>
      </c>
      <c r="I265" s="364" t="s">
        <v>84</v>
      </c>
      <c r="J265" s="442"/>
      <c r="K265" s="442"/>
      <c r="L265" s="442"/>
      <c r="M265" s="442"/>
      <c r="N265" s="225"/>
      <c r="O265" s="132"/>
    </row>
    <row r="266" spans="2:15">
      <c r="B266" s="131"/>
      <c r="C266" s="112"/>
      <c r="D266" s="112"/>
      <c r="E266" s="112"/>
      <c r="F266" s="112"/>
      <c r="G266" s="112"/>
      <c r="H266" s="129"/>
      <c r="I266" s="112"/>
      <c r="J266" s="112"/>
      <c r="K266" s="112"/>
      <c r="L266" s="112"/>
      <c r="M266" s="112"/>
      <c r="N266" s="112"/>
      <c r="O266" s="132"/>
    </row>
    <row r="267" spans="2:15">
      <c r="B267" s="128" t="s">
        <v>355</v>
      </c>
      <c r="C267" s="127"/>
      <c r="D267" s="127"/>
      <c r="E267" s="112"/>
      <c r="F267" s="112"/>
      <c r="G267" s="112"/>
      <c r="H267" s="129"/>
      <c r="I267" s="112"/>
      <c r="J267" s="112"/>
      <c r="K267" s="112"/>
      <c r="L267" s="112"/>
      <c r="M267" s="112"/>
      <c r="N267" s="112"/>
      <c r="O267" s="130"/>
    </row>
    <row r="268" spans="2:15">
      <c r="B268" s="219"/>
      <c r="C268" s="112" t="s">
        <v>82</v>
      </c>
      <c r="D268" s="112"/>
      <c r="E268" s="112"/>
      <c r="F268" s="133">
        <f>SUM(F269:F272)</f>
        <v>4</v>
      </c>
      <c r="G268" s="133" t="s">
        <v>62</v>
      </c>
      <c r="H268" s="133">
        <f>SUM(H269:H272)</f>
        <v>4</v>
      </c>
      <c r="I268" s="134" t="s">
        <v>236</v>
      </c>
      <c r="J268" s="112"/>
      <c r="K268" s="112"/>
      <c r="L268" s="112"/>
      <c r="M268" s="112"/>
      <c r="N268" s="112"/>
      <c r="O268" s="395">
        <v>45334</v>
      </c>
    </row>
    <row r="269" spans="2:15">
      <c r="B269" s="131"/>
      <c r="C269" s="220" t="s">
        <v>85</v>
      </c>
      <c r="D269" s="437"/>
      <c r="E269" s="213"/>
      <c r="F269" s="136">
        <v>1</v>
      </c>
      <c r="G269" s="137"/>
      <c r="H269" s="136">
        <v>1</v>
      </c>
      <c r="I269" s="362" t="s">
        <v>222</v>
      </c>
      <c r="J269" s="438"/>
      <c r="K269" s="438"/>
      <c r="L269" s="438"/>
      <c r="M269" s="438"/>
      <c r="N269" s="223"/>
      <c r="O269" s="132"/>
    </row>
    <row r="270" spans="2:15">
      <c r="B270" s="131"/>
      <c r="C270" s="221" t="s">
        <v>83</v>
      </c>
      <c r="D270" s="439"/>
      <c r="E270" s="214"/>
      <c r="F270" s="138">
        <v>1</v>
      </c>
      <c r="G270" s="139"/>
      <c r="H270" s="138">
        <v>1</v>
      </c>
      <c r="I270" s="363" t="s">
        <v>241</v>
      </c>
      <c r="J270" s="440"/>
      <c r="K270" s="440"/>
      <c r="L270" s="440"/>
      <c r="M270" s="440"/>
      <c r="N270" s="224"/>
      <c r="O270" s="132"/>
    </row>
    <row r="271" spans="2:15">
      <c r="B271" s="131"/>
      <c r="C271" s="221" t="s">
        <v>86</v>
      </c>
      <c r="D271" s="439"/>
      <c r="E271" s="214"/>
      <c r="F271" s="138">
        <v>2</v>
      </c>
      <c r="G271" s="139"/>
      <c r="H271" s="138">
        <v>0</v>
      </c>
      <c r="I271" s="363" t="s">
        <v>207</v>
      </c>
      <c r="J271" s="440"/>
      <c r="K271" s="440"/>
      <c r="L271" s="440"/>
      <c r="M271" s="440"/>
      <c r="N271" s="224"/>
      <c r="O271" s="132"/>
    </row>
    <row r="272" spans="2:15">
      <c r="B272" s="131"/>
      <c r="C272" s="222" t="s">
        <v>84</v>
      </c>
      <c r="D272" s="441"/>
      <c r="E272" s="215"/>
      <c r="F272" s="140">
        <v>0</v>
      </c>
      <c r="G272" s="141"/>
      <c r="H272" s="140">
        <v>2</v>
      </c>
      <c r="I272" s="364" t="s">
        <v>323</v>
      </c>
      <c r="J272" s="442"/>
      <c r="K272" s="442"/>
      <c r="L272" s="442"/>
      <c r="M272" s="442"/>
      <c r="N272" s="225"/>
      <c r="O272" s="132"/>
    </row>
    <row r="273" spans="2:15">
      <c r="B273" s="219"/>
      <c r="C273" s="112" t="s">
        <v>235</v>
      </c>
      <c r="D273" s="112"/>
      <c r="E273" s="112"/>
      <c r="F273" s="133">
        <f>SUM(F274:F277)</f>
        <v>4</v>
      </c>
      <c r="G273" s="133" t="s">
        <v>62</v>
      </c>
      <c r="H273" s="133">
        <f>SUM(H274:H277)</f>
        <v>4</v>
      </c>
      <c r="I273" s="134" t="s">
        <v>39</v>
      </c>
      <c r="J273" s="112"/>
      <c r="K273" s="112"/>
      <c r="L273" s="112"/>
      <c r="M273" s="112"/>
      <c r="N273" s="112"/>
      <c r="O273" s="395">
        <v>45342</v>
      </c>
    </row>
    <row r="274" spans="2:15">
      <c r="B274" s="131"/>
      <c r="C274" s="220" t="s">
        <v>31</v>
      </c>
      <c r="D274" s="437"/>
      <c r="E274" s="213"/>
      <c r="F274" s="136">
        <v>1</v>
      </c>
      <c r="G274" s="137"/>
      <c r="H274" s="136">
        <v>1</v>
      </c>
      <c r="I274" s="362" t="s">
        <v>79</v>
      </c>
      <c r="J274" s="438"/>
      <c r="K274" s="438"/>
      <c r="L274" s="438"/>
      <c r="M274" s="438"/>
      <c r="N274" s="223"/>
      <c r="O274" s="132"/>
    </row>
    <row r="275" spans="2:15">
      <c r="B275" s="131"/>
      <c r="C275" s="221" t="s">
        <v>80</v>
      </c>
      <c r="D275" s="439"/>
      <c r="E275" s="214"/>
      <c r="F275" s="138">
        <v>2</v>
      </c>
      <c r="G275" s="139"/>
      <c r="H275" s="138">
        <v>0</v>
      </c>
      <c r="I275" s="363" t="s">
        <v>68</v>
      </c>
      <c r="J275" s="440"/>
      <c r="K275" s="440"/>
      <c r="L275" s="440"/>
      <c r="M275" s="440"/>
      <c r="N275" s="224"/>
      <c r="O275" s="132"/>
    </row>
    <row r="276" spans="2:15">
      <c r="B276" s="131"/>
      <c r="C276" s="221" t="s">
        <v>30</v>
      </c>
      <c r="D276" s="439"/>
      <c r="E276" s="214"/>
      <c r="F276" s="138">
        <v>0</v>
      </c>
      <c r="G276" s="139"/>
      <c r="H276" s="138">
        <v>2</v>
      </c>
      <c r="I276" s="363" t="s">
        <v>38</v>
      </c>
      <c r="J276" s="440"/>
      <c r="K276" s="440"/>
      <c r="L276" s="440"/>
      <c r="M276" s="440"/>
      <c r="N276" s="224"/>
      <c r="O276" s="132"/>
    </row>
    <row r="277" spans="2:15">
      <c r="B277" s="131"/>
      <c r="C277" s="222" t="s">
        <v>209</v>
      </c>
      <c r="D277" s="441"/>
      <c r="E277" s="215"/>
      <c r="F277" s="140">
        <v>1</v>
      </c>
      <c r="G277" s="141"/>
      <c r="H277" s="140">
        <v>1</v>
      </c>
      <c r="I277" s="364" t="s">
        <v>240</v>
      </c>
      <c r="J277" s="442"/>
      <c r="K277" s="442"/>
      <c r="L277" s="442"/>
      <c r="M277" s="442"/>
      <c r="N277" s="225"/>
      <c r="O277" s="132"/>
    </row>
    <row r="278" spans="2:15">
      <c r="B278" s="219"/>
      <c r="C278" s="112" t="s">
        <v>65</v>
      </c>
      <c r="D278" s="112"/>
      <c r="E278" s="112"/>
      <c r="F278" s="133">
        <f>SUM(F279:F282)</f>
        <v>3</v>
      </c>
      <c r="G278" s="133" t="s">
        <v>62</v>
      </c>
      <c r="H278" s="133">
        <f>SUM(H279:H282)</f>
        <v>5</v>
      </c>
      <c r="I278" s="134" t="s">
        <v>221</v>
      </c>
      <c r="J278" s="112"/>
      <c r="K278" s="112"/>
      <c r="L278" s="112"/>
      <c r="M278" s="112"/>
      <c r="N278" s="112"/>
      <c r="O278" s="395">
        <v>45344</v>
      </c>
    </row>
    <row r="279" spans="2:15">
      <c r="B279" s="131"/>
      <c r="C279" s="220" t="s">
        <v>16</v>
      </c>
      <c r="D279" s="437"/>
      <c r="E279" s="213"/>
      <c r="F279" s="136">
        <v>0</v>
      </c>
      <c r="G279" s="137"/>
      <c r="H279" s="136">
        <v>2</v>
      </c>
      <c r="I279" s="362" t="s">
        <v>216</v>
      </c>
      <c r="J279" s="438"/>
      <c r="K279" s="438"/>
      <c r="L279" s="438"/>
      <c r="M279" s="438"/>
      <c r="N279" s="223"/>
      <c r="O279" s="132"/>
    </row>
    <row r="280" spans="2:15">
      <c r="B280" s="131"/>
      <c r="C280" s="221" t="s">
        <v>25</v>
      </c>
      <c r="D280" s="439"/>
      <c r="E280" s="214"/>
      <c r="F280" s="138">
        <v>0</v>
      </c>
      <c r="G280" s="139"/>
      <c r="H280" s="138">
        <v>2</v>
      </c>
      <c r="I280" s="363" t="s">
        <v>212</v>
      </c>
      <c r="J280" s="440"/>
      <c r="K280" s="440"/>
      <c r="L280" s="440"/>
      <c r="M280" s="440"/>
      <c r="N280" s="224"/>
      <c r="O280" s="132"/>
    </row>
    <row r="281" spans="2:15">
      <c r="B281" s="131"/>
      <c r="C281" s="221" t="s">
        <v>277</v>
      </c>
      <c r="D281" s="439"/>
      <c r="E281" s="214"/>
      <c r="F281" s="138">
        <v>1</v>
      </c>
      <c r="G281" s="139"/>
      <c r="H281" s="138">
        <v>1</v>
      </c>
      <c r="I281" s="363" t="s">
        <v>213</v>
      </c>
      <c r="J281" s="440"/>
      <c r="K281" s="440"/>
      <c r="L281" s="440"/>
      <c r="M281" s="440"/>
      <c r="N281" s="224"/>
      <c r="O281" s="132"/>
    </row>
    <row r="282" spans="2:15">
      <c r="B282" s="131"/>
      <c r="C282" s="222" t="s">
        <v>225</v>
      </c>
      <c r="D282" s="441"/>
      <c r="E282" s="215"/>
      <c r="F282" s="140">
        <v>2</v>
      </c>
      <c r="G282" s="141"/>
      <c r="H282" s="140">
        <v>0</v>
      </c>
      <c r="I282" s="364" t="s">
        <v>218</v>
      </c>
      <c r="J282" s="442"/>
      <c r="K282" s="442"/>
      <c r="L282" s="442"/>
      <c r="M282" s="442"/>
      <c r="N282" s="225"/>
      <c r="O282" s="132"/>
    </row>
    <row r="283" spans="2:15">
      <c r="B283" s="131"/>
      <c r="C283" s="609"/>
      <c r="D283" s="609"/>
      <c r="E283" s="609"/>
      <c r="F283" s="609"/>
      <c r="G283" s="609"/>
      <c r="H283" s="609"/>
      <c r="I283" s="609"/>
      <c r="J283" s="609"/>
      <c r="K283" s="609"/>
      <c r="L283" s="609"/>
      <c r="M283" s="609"/>
      <c r="N283" s="609"/>
      <c r="O283" s="132"/>
    </row>
    <row r="284" spans="2:15">
      <c r="B284" s="128" t="s">
        <v>358</v>
      </c>
      <c r="C284" s="610"/>
      <c r="D284" s="610"/>
      <c r="E284" s="609"/>
      <c r="F284" s="609"/>
      <c r="G284" s="609"/>
      <c r="H284" s="609"/>
      <c r="I284" s="609"/>
      <c r="J284" s="609"/>
      <c r="K284" s="609"/>
      <c r="L284" s="609"/>
      <c r="M284" s="609"/>
      <c r="N284" s="609"/>
      <c r="O284" s="130"/>
    </row>
    <row r="285" spans="2:15">
      <c r="B285" s="219"/>
      <c r="C285" s="609" t="s">
        <v>236</v>
      </c>
      <c r="D285" s="609"/>
      <c r="E285" s="609"/>
      <c r="F285" s="611">
        <f>SUM(F286:F289)</f>
        <v>4</v>
      </c>
      <c r="G285" s="611" t="s">
        <v>62</v>
      </c>
      <c r="H285" s="611">
        <f>SUM(H286:H289)</f>
        <v>4</v>
      </c>
      <c r="I285" s="612" t="s">
        <v>65</v>
      </c>
      <c r="J285" s="609"/>
      <c r="K285" s="609"/>
      <c r="L285" s="609"/>
      <c r="M285" s="609"/>
      <c r="N285" s="609"/>
      <c r="O285" s="395">
        <v>45348</v>
      </c>
    </row>
    <row r="286" spans="2:15">
      <c r="B286" s="131"/>
      <c r="C286" s="613" t="s">
        <v>136</v>
      </c>
      <c r="D286" s="614"/>
      <c r="E286" s="615"/>
      <c r="F286" s="136">
        <v>1</v>
      </c>
      <c r="G286" s="616"/>
      <c r="H286" s="136">
        <v>1</v>
      </c>
      <c r="I286" s="362" t="s">
        <v>34</v>
      </c>
      <c r="J286" s="438"/>
      <c r="K286" s="438"/>
      <c r="L286" s="438"/>
      <c r="M286" s="438"/>
      <c r="N286" s="223"/>
      <c r="O286" s="132"/>
    </row>
    <row r="287" spans="2:15">
      <c r="B287" s="131"/>
      <c r="C287" s="617" t="s">
        <v>222</v>
      </c>
      <c r="D287" s="618"/>
      <c r="E287" s="619"/>
      <c r="F287" s="138">
        <v>1</v>
      </c>
      <c r="G287" s="139"/>
      <c r="H287" s="138">
        <v>1</v>
      </c>
      <c r="I287" s="363" t="s">
        <v>23</v>
      </c>
      <c r="J287" s="440"/>
      <c r="K287" s="440"/>
      <c r="L287" s="440"/>
      <c r="M287" s="440"/>
      <c r="N287" s="224"/>
      <c r="O287" s="132"/>
    </row>
    <row r="288" spans="2:15">
      <c r="B288" s="131"/>
      <c r="C288" s="617" t="s">
        <v>323</v>
      </c>
      <c r="D288" s="618"/>
      <c r="E288" s="619"/>
      <c r="F288" s="138">
        <v>2</v>
      </c>
      <c r="G288" s="139"/>
      <c r="H288" s="138">
        <v>0</v>
      </c>
      <c r="I288" s="363" t="s">
        <v>25</v>
      </c>
      <c r="J288" s="440"/>
      <c r="K288" s="440"/>
      <c r="L288" s="440"/>
      <c r="M288" s="440"/>
      <c r="N288" s="224"/>
      <c r="O288" s="132"/>
    </row>
    <row r="289" spans="2:15">
      <c r="B289" s="131"/>
      <c r="C289" s="222" t="s">
        <v>241</v>
      </c>
      <c r="D289" s="441"/>
      <c r="E289" s="215"/>
      <c r="F289" s="140">
        <v>0</v>
      </c>
      <c r="G289" s="141"/>
      <c r="H289" s="140">
        <v>2</v>
      </c>
      <c r="I289" s="364" t="s">
        <v>16</v>
      </c>
      <c r="J289" s="442"/>
      <c r="K289" s="442"/>
      <c r="L289" s="442"/>
      <c r="M289" s="442"/>
      <c r="N289" s="225"/>
      <c r="O289" s="132"/>
    </row>
    <row r="290" spans="2:15">
      <c r="B290" s="219"/>
      <c r="C290" s="609" t="s">
        <v>221</v>
      </c>
      <c r="D290" s="609"/>
      <c r="E290" s="609"/>
      <c r="F290" s="611">
        <f>SUM(F291:F294)</f>
        <v>4</v>
      </c>
      <c r="G290" s="611" t="s">
        <v>62</v>
      </c>
      <c r="H290" s="611">
        <f>SUM(H291:H294)</f>
        <v>4</v>
      </c>
      <c r="I290" s="612" t="s">
        <v>235</v>
      </c>
      <c r="J290" s="609"/>
      <c r="K290" s="609"/>
      <c r="L290" s="609"/>
      <c r="M290" s="609"/>
      <c r="N290" s="609"/>
      <c r="O290" s="395">
        <v>45350</v>
      </c>
    </row>
    <row r="291" spans="2:15">
      <c r="B291" s="131"/>
      <c r="C291" s="613" t="s">
        <v>216</v>
      </c>
      <c r="D291" s="614"/>
      <c r="E291" s="615"/>
      <c r="F291" s="136">
        <v>1</v>
      </c>
      <c r="G291" s="616"/>
      <c r="H291" s="136">
        <v>1</v>
      </c>
      <c r="I291" s="362" t="s">
        <v>30</v>
      </c>
      <c r="J291" s="438"/>
      <c r="K291" s="438"/>
      <c r="L291" s="438"/>
      <c r="M291" s="438"/>
      <c r="N291" s="223"/>
      <c r="O291" s="132"/>
    </row>
    <row r="292" spans="2:15">
      <c r="B292" s="131"/>
      <c r="C292" s="617" t="s">
        <v>212</v>
      </c>
      <c r="D292" s="618"/>
      <c r="E292" s="619"/>
      <c r="F292" s="138">
        <v>1</v>
      </c>
      <c r="G292" s="139"/>
      <c r="H292" s="138">
        <v>1</v>
      </c>
      <c r="I292" s="363" t="s">
        <v>31</v>
      </c>
      <c r="J292" s="440"/>
      <c r="K292" s="440"/>
      <c r="L292" s="440"/>
      <c r="M292" s="440"/>
      <c r="N292" s="224"/>
      <c r="O292" s="132"/>
    </row>
    <row r="293" spans="2:15">
      <c r="B293" s="131"/>
      <c r="C293" s="617" t="s">
        <v>218</v>
      </c>
      <c r="D293" s="618"/>
      <c r="E293" s="619"/>
      <c r="F293" s="138">
        <v>2</v>
      </c>
      <c r="G293" s="139"/>
      <c r="H293" s="138">
        <v>0</v>
      </c>
      <c r="I293" s="363" t="s">
        <v>80</v>
      </c>
      <c r="J293" s="440"/>
      <c r="K293" s="440"/>
      <c r="L293" s="440"/>
      <c r="M293" s="440"/>
      <c r="N293" s="224"/>
      <c r="O293" s="132"/>
    </row>
    <row r="294" spans="2:15">
      <c r="B294" s="131"/>
      <c r="C294" s="222" t="s">
        <v>213</v>
      </c>
      <c r="D294" s="441"/>
      <c r="E294" s="215"/>
      <c r="F294" s="140">
        <v>0</v>
      </c>
      <c r="G294" s="141"/>
      <c r="H294" s="140">
        <v>2</v>
      </c>
      <c r="I294" s="364" t="s">
        <v>192</v>
      </c>
      <c r="J294" s="442"/>
      <c r="K294" s="442"/>
      <c r="L294" s="442"/>
      <c r="M294" s="442"/>
      <c r="N294" s="225"/>
      <c r="O294" s="132"/>
    </row>
    <row r="295" spans="2:15">
      <c r="B295" s="219"/>
      <c r="C295" s="609" t="s">
        <v>39</v>
      </c>
      <c r="D295" s="609"/>
      <c r="E295" s="609"/>
      <c r="F295" s="611">
        <f>SUM(F296:F299)</f>
        <v>5</v>
      </c>
      <c r="G295" s="611" t="s">
        <v>62</v>
      </c>
      <c r="H295" s="611">
        <f>SUM(H296:H299)</f>
        <v>3</v>
      </c>
      <c r="I295" s="612" t="s">
        <v>82</v>
      </c>
      <c r="J295" s="609"/>
      <c r="K295" s="609"/>
      <c r="L295" s="609"/>
      <c r="M295" s="609"/>
      <c r="N295" s="609"/>
      <c r="O295" s="395">
        <v>45350</v>
      </c>
    </row>
    <row r="296" spans="2:15">
      <c r="B296" s="131"/>
      <c r="C296" s="220" t="s">
        <v>68</v>
      </c>
      <c r="D296" s="614"/>
      <c r="E296" s="615"/>
      <c r="F296" s="136">
        <v>2</v>
      </c>
      <c r="G296" s="616"/>
      <c r="H296" s="136">
        <v>0</v>
      </c>
      <c r="I296" s="362" t="s">
        <v>83</v>
      </c>
      <c r="J296" s="438"/>
      <c r="K296" s="438"/>
      <c r="L296" s="438"/>
      <c r="M296" s="438"/>
      <c r="N296" s="223"/>
      <c r="O296" s="132"/>
    </row>
    <row r="297" spans="2:15">
      <c r="B297" s="131"/>
      <c r="C297" s="221" t="s">
        <v>79</v>
      </c>
      <c r="D297" s="618"/>
      <c r="E297" s="619"/>
      <c r="F297" s="138">
        <v>1</v>
      </c>
      <c r="G297" s="139"/>
      <c r="H297" s="138">
        <v>1</v>
      </c>
      <c r="I297" s="363" t="s">
        <v>84</v>
      </c>
      <c r="J297" s="440"/>
      <c r="K297" s="440"/>
      <c r="L297" s="440"/>
      <c r="M297" s="440"/>
      <c r="N297" s="224"/>
      <c r="O297" s="132"/>
    </row>
    <row r="298" spans="2:15">
      <c r="B298" s="131"/>
      <c r="C298" s="221" t="s">
        <v>240</v>
      </c>
      <c r="D298" s="618"/>
      <c r="E298" s="619"/>
      <c r="F298" s="138">
        <v>0</v>
      </c>
      <c r="G298" s="139"/>
      <c r="H298" s="138">
        <v>2</v>
      </c>
      <c r="I298" s="363" t="s">
        <v>85</v>
      </c>
      <c r="J298" s="440"/>
      <c r="K298" s="440"/>
      <c r="L298" s="440"/>
      <c r="M298" s="440"/>
      <c r="N298" s="224"/>
      <c r="O298" s="132"/>
    </row>
    <row r="299" spans="2:15">
      <c r="B299" s="131"/>
      <c r="C299" s="222" t="s">
        <v>38</v>
      </c>
      <c r="D299" s="441"/>
      <c r="E299" s="215"/>
      <c r="F299" s="140">
        <v>2</v>
      </c>
      <c r="G299" s="141"/>
      <c r="H299" s="140">
        <v>0</v>
      </c>
      <c r="I299" s="364" t="s">
        <v>86</v>
      </c>
      <c r="J299" s="442"/>
      <c r="K299" s="442"/>
      <c r="L299" s="442"/>
      <c r="M299" s="442"/>
      <c r="N299" s="225"/>
      <c r="O299" s="132"/>
    </row>
    <row r="300" spans="2:15">
      <c r="B300" s="131"/>
      <c r="C300" s="112"/>
      <c r="D300" s="112"/>
      <c r="E300" s="112"/>
      <c r="F300" s="112"/>
      <c r="G300" s="112"/>
      <c r="H300" s="129"/>
      <c r="I300" s="112"/>
      <c r="J300" s="112"/>
      <c r="K300" s="112"/>
      <c r="L300" s="112"/>
      <c r="M300" s="112"/>
      <c r="N300" s="112"/>
      <c r="O300" s="132"/>
    </row>
    <row r="301" spans="2:15">
      <c r="B301" s="128" t="s">
        <v>364</v>
      </c>
      <c r="C301" s="127"/>
      <c r="D301" s="127"/>
      <c r="E301" s="112"/>
      <c r="F301" s="112"/>
      <c r="G301" s="112"/>
      <c r="H301" s="129"/>
      <c r="I301" s="112"/>
      <c r="J301" s="112"/>
      <c r="K301" s="112"/>
      <c r="L301" s="112"/>
      <c r="M301" s="112"/>
      <c r="N301" s="112"/>
      <c r="O301" s="130"/>
    </row>
    <row r="302" spans="2:15">
      <c r="B302" s="219"/>
      <c r="C302" s="112" t="s">
        <v>39</v>
      </c>
      <c r="D302" s="112"/>
      <c r="E302" s="112"/>
      <c r="F302" s="133">
        <f>SUM(F303:F306)</f>
        <v>8</v>
      </c>
      <c r="G302" s="133" t="s">
        <v>62</v>
      </c>
      <c r="H302" s="133">
        <f>SUM(H303:H306)</f>
        <v>0</v>
      </c>
      <c r="I302" s="134" t="s">
        <v>65</v>
      </c>
      <c r="J302" s="112"/>
      <c r="K302" s="112"/>
      <c r="L302" s="112"/>
      <c r="M302" s="112"/>
      <c r="N302" s="112"/>
      <c r="O302" s="395">
        <v>45357</v>
      </c>
    </row>
    <row r="303" spans="2:15">
      <c r="B303" s="131"/>
      <c r="C303" s="220" t="s">
        <v>68</v>
      </c>
      <c r="D303" s="437"/>
      <c r="E303" s="213"/>
      <c r="F303" s="136">
        <v>2</v>
      </c>
      <c r="G303" s="137"/>
      <c r="H303" s="136">
        <v>0</v>
      </c>
      <c r="I303" s="362" t="s">
        <v>16</v>
      </c>
      <c r="J303" s="438"/>
      <c r="K303" s="438"/>
      <c r="L303" s="438"/>
      <c r="M303" s="438"/>
      <c r="N303" s="223"/>
      <c r="O303" s="132"/>
    </row>
    <row r="304" spans="2:15">
      <c r="B304" s="131"/>
      <c r="C304" s="221" t="s">
        <v>79</v>
      </c>
      <c r="D304" s="439"/>
      <c r="E304" s="214"/>
      <c r="F304" s="138">
        <v>2</v>
      </c>
      <c r="G304" s="139"/>
      <c r="H304" s="138">
        <v>0</v>
      </c>
      <c r="I304" s="363" t="s">
        <v>34</v>
      </c>
      <c r="J304" s="440"/>
      <c r="K304" s="440"/>
      <c r="L304" s="440"/>
      <c r="M304" s="440"/>
      <c r="N304" s="224"/>
      <c r="O304" s="132"/>
    </row>
    <row r="305" spans="2:15">
      <c r="B305" s="131"/>
      <c r="C305" s="221" t="s">
        <v>240</v>
      </c>
      <c r="D305" s="439"/>
      <c r="E305" s="214"/>
      <c r="F305" s="138">
        <v>2</v>
      </c>
      <c r="G305" s="139"/>
      <c r="H305" s="138">
        <v>0</v>
      </c>
      <c r="I305" s="363" t="s">
        <v>23</v>
      </c>
      <c r="J305" s="440"/>
      <c r="K305" s="440"/>
      <c r="L305" s="440"/>
      <c r="M305" s="440"/>
      <c r="N305" s="224"/>
      <c r="O305" s="132"/>
    </row>
    <row r="306" spans="2:15">
      <c r="B306" s="131"/>
      <c r="C306" s="222" t="s">
        <v>38</v>
      </c>
      <c r="D306" s="441"/>
      <c r="E306" s="215"/>
      <c r="F306" s="140">
        <v>2</v>
      </c>
      <c r="G306" s="141"/>
      <c r="H306" s="140">
        <v>0</v>
      </c>
      <c r="I306" s="364" t="s">
        <v>25</v>
      </c>
      <c r="J306" s="442"/>
      <c r="K306" s="442"/>
      <c r="L306" s="442"/>
      <c r="M306" s="442"/>
      <c r="N306" s="225"/>
      <c r="O306" s="132"/>
    </row>
    <row r="307" spans="2:15">
      <c r="B307" s="219"/>
      <c r="C307" s="112" t="s">
        <v>82</v>
      </c>
      <c r="D307" s="112"/>
      <c r="E307" s="112"/>
      <c r="F307" s="133">
        <f>SUM(F308:F311)</f>
        <v>3</v>
      </c>
      <c r="G307" s="133" t="s">
        <v>62</v>
      </c>
      <c r="H307" s="133">
        <f>SUM(H308:H311)</f>
        <v>5</v>
      </c>
      <c r="I307" s="134" t="s">
        <v>235</v>
      </c>
      <c r="J307" s="112"/>
      <c r="K307" s="112"/>
      <c r="L307" s="112"/>
      <c r="M307" s="112"/>
      <c r="N307" s="112"/>
      <c r="O307" s="395">
        <v>45357</v>
      </c>
    </row>
    <row r="308" spans="2:15">
      <c r="B308" s="131"/>
      <c r="C308" s="220" t="s">
        <v>85</v>
      </c>
      <c r="D308" s="437"/>
      <c r="E308" s="213"/>
      <c r="F308" s="136">
        <v>1</v>
      </c>
      <c r="G308" s="137"/>
      <c r="H308" s="136">
        <v>1</v>
      </c>
      <c r="I308" s="362" t="s">
        <v>192</v>
      </c>
      <c r="J308" s="438"/>
      <c r="K308" s="438"/>
      <c r="L308" s="438"/>
      <c r="M308" s="438"/>
      <c r="N308" s="223"/>
      <c r="O308" s="132"/>
    </row>
    <row r="309" spans="2:15">
      <c r="B309" s="131"/>
      <c r="C309" s="221" t="s">
        <v>84</v>
      </c>
      <c r="D309" s="439"/>
      <c r="E309" s="214"/>
      <c r="F309" s="138">
        <v>1</v>
      </c>
      <c r="G309" s="139"/>
      <c r="H309" s="138">
        <v>1</v>
      </c>
      <c r="I309" s="363" t="s">
        <v>31</v>
      </c>
      <c r="J309" s="440"/>
      <c r="K309" s="440"/>
      <c r="L309" s="440"/>
      <c r="M309" s="440"/>
      <c r="N309" s="224"/>
      <c r="O309" s="132"/>
    </row>
    <row r="310" spans="2:15">
      <c r="B310" s="131"/>
      <c r="C310" s="221" t="s">
        <v>86</v>
      </c>
      <c r="D310" s="439"/>
      <c r="E310" s="214"/>
      <c r="F310" s="138">
        <v>0</v>
      </c>
      <c r="G310" s="139"/>
      <c r="H310" s="138">
        <v>2</v>
      </c>
      <c r="I310" s="363" t="s">
        <v>80</v>
      </c>
      <c r="J310" s="440"/>
      <c r="K310" s="440"/>
      <c r="L310" s="440"/>
      <c r="M310" s="440"/>
      <c r="N310" s="224"/>
      <c r="O310" s="132"/>
    </row>
    <row r="311" spans="2:15">
      <c r="B311" s="131"/>
      <c r="C311" s="222" t="s">
        <v>83</v>
      </c>
      <c r="D311" s="441"/>
      <c r="E311" s="215"/>
      <c r="F311" s="140">
        <v>1</v>
      </c>
      <c r="G311" s="141"/>
      <c r="H311" s="140">
        <v>1</v>
      </c>
      <c r="I311" s="364" t="s">
        <v>209</v>
      </c>
      <c r="J311" s="442"/>
      <c r="K311" s="442"/>
      <c r="L311" s="442"/>
      <c r="M311" s="442"/>
      <c r="N311" s="225"/>
      <c r="O311" s="132"/>
    </row>
    <row r="312" spans="2:15">
      <c r="B312" s="219"/>
      <c r="C312" s="112" t="s">
        <v>236</v>
      </c>
      <c r="D312" s="112"/>
      <c r="E312" s="112"/>
      <c r="F312" s="133">
        <f>SUM(F313:F316)</f>
        <v>2</v>
      </c>
      <c r="G312" s="133" t="s">
        <v>62</v>
      </c>
      <c r="H312" s="133">
        <f>SUM(H313:H316)</f>
        <v>6</v>
      </c>
      <c r="I312" s="134" t="s">
        <v>221</v>
      </c>
      <c r="J312" s="112"/>
      <c r="K312" s="112"/>
      <c r="L312" s="112"/>
      <c r="M312" s="112"/>
      <c r="N312" s="112"/>
      <c r="O312" s="395">
        <v>45357</v>
      </c>
    </row>
    <row r="313" spans="2:15">
      <c r="B313" s="131"/>
      <c r="C313" s="613" t="s">
        <v>136</v>
      </c>
      <c r="D313" s="437"/>
      <c r="E313" s="213"/>
      <c r="F313" s="136">
        <v>0</v>
      </c>
      <c r="G313" s="137"/>
      <c r="H313" s="136">
        <v>2</v>
      </c>
      <c r="I313" s="362" t="s">
        <v>218</v>
      </c>
      <c r="J313" s="438"/>
      <c r="K313" s="438"/>
      <c r="L313" s="438"/>
      <c r="M313" s="438"/>
      <c r="N313" s="223"/>
      <c r="O313" s="132"/>
    </row>
    <row r="314" spans="2:15">
      <c r="B314" s="131"/>
      <c r="C314" s="617" t="s">
        <v>207</v>
      </c>
      <c r="D314" s="439"/>
      <c r="E314" s="214"/>
      <c r="F314" s="138">
        <v>1</v>
      </c>
      <c r="G314" s="139"/>
      <c r="H314" s="138">
        <v>1</v>
      </c>
      <c r="I314" s="363" t="s">
        <v>212</v>
      </c>
      <c r="J314" s="440"/>
      <c r="K314" s="440"/>
      <c r="L314" s="440"/>
      <c r="M314" s="440"/>
      <c r="N314" s="224"/>
      <c r="O314" s="132"/>
    </row>
    <row r="315" spans="2:15">
      <c r="B315" s="131"/>
      <c r="C315" s="617" t="s">
        <v>222</v>
      </c>
      <c r="D315" s="439"/>
      <c r="E315" s="214"/>
      <c r="F315" s="138">
        <v>1</v>
      </c>
      <c r="G315" s="139"/>
      <c r="H315" s="138">
        <v>1</v>
      </c>
      <c r="I315" s="363" t="s">
        <v>213</v>
      </c>
      <c r="J315" s="440"/>
      <c r="K315" s="440"/>
      <c r="L315" s="440"/>
      <c r="M315" s="440"/>
      <c r="N315" s="224"/>
      <c r="O315" s="132"/>
    </row>
    <row r="316" spans="2:15">
      <c r="B316" s="131"/>
      <c r="C316" s="222" t="s">
        <v>241</v>
      </c>
      <c r="D316" s="441"/>
      <c r="E316" s="215"/>
      <c r="F316" s="140">
        <v>0</v>
      </c>
      <c r="G316" s="141"/>
      <c r="H316" s="140">
        <v>2</v>
      </c>
      <c r="I316" s="364" t="s">
        <v>216</v>
      </c>
      <c r="J316" s="442"/>
      <c r="K316" s="442"/>
      <c r="L316" s="442"/>
      <c r="M316" s="442"/>
      <c r="N316" s="225"/>
      <c r="O316" s="132"/>
    </row>
    <row r="317" spans="2:15">
      <c r="B317" s="131"/>
      <c r="C317" s="112"/>
      <c r="D317" s="112"/>
      <c r="E317" s="112"/>
      <c r="F317" s="112"/>
      <c r="G317" s="112"/>
      <c r="H317" s="129"/>
      <c r="I317" s="112"/>
      <c r="J317" s="112"/>
      <c r="K317" s="112"/>
      <c r="L317" s="112"/>
      <c r="M317" s="112"/>
      <c r="N317" s="112"/>
      <c r="O317" s="132"/>
    </row>
    <row r="318" spans="2:15">
      <c r="B318" s="128" t="s">
        <v>367</v>
      </c>
      <c r="C318" s="127"/>
      <c r="D318" s="127"/>
      <c r="E318" s="112"/>
      <c r="F318" s="112"/>
      <c r="G318" s="112"/>
      <c r="H318" s="129"/>
      <c r="I318" s="112"/>
      <c r="J318" s="112"/>
      <c r="K318" s="112"/>
      <c r="L318" s="112"/>
      <c r="M318" s="112"/>
      <c r="N318" s="112"/>
      <c r="O318" s="130"/>
    </row>
    <row r="319" spans="2:15">
      <c r="B319" s="219"/>
      <c r="C319" s="112" t="s">
        <v>65</v>
      </c>
      <c r="D319" s="112"/>
      <c r="E319" s="112"/>
      <c r="F319" s="133">
        <f>SUM(F320:F323)</f>
        <v>2</v>
      </c>
      <c r="G319" s="133" t="s">
        <v>62</v>
      </c>
      <c r="H319" s="133">
        <f>SUM(H320:H323)</f>
        <v>6</v>
      </c>
      <c r="I319" s="134" t="s">
        <v>82</v>
      </c>
      <c r="J319" s="112"/>
      <c r="K319" s="112"/>
      <c r="L319" s="112"/>
      <c r="M319" s="112"/>
      <c r="N319" s="112"/>
      <c r="O319" s="395">
        <v>45363</v>
      </c>
    </row>
    <row r="320" spans="2:15">
      <c r="B320" s="131"/>
      <c r="C320" s="220" t="s">
        <v>25</v>
      </c>
      <c r="D320" s="437"/>
      <c r="E320" s="213"/>
      <c r="F320" s="136">
        <v>1</v>
      </c>
      <c r="G320" s="137"/>
      <c r="H320" s="136">
        <v>1</v>
      </c>
      <c r="I320" s="362" t="s">
        <v>86</v>
      </c>
      <c r="J320" s="438"/>
      <c r="K320" s="438"/>
      <c r="L320" s="438"/>
      <c r="M320" s="438"/>
      <c r="N320" s="223"/>
      <c r="O320" s="132"/>
    </row>
    <row r="321" spans="2:15">
      <c r="B321" s="131"/>
      <c r="C321" s="221" t="s">
        <v>16</v>
      </c>
      <c r="D321" s="439"/>
      <c r="E321" s="214"/>
      <c r="F321" s="138">
        <v>0</v>
      </c>
      <c r="G321" s="139"/>
      <c r="H321" s="138">
        <v>2</v>
      </c>
      <c r="I321" s="363" t="s">
        <v>83</v>
      </c>
      <c r="J321" s="440"/>
      <c r="K321" s="440"/>
      <c r="L321" s="440"/>
      <c r="M321" s="440"/>
      <c r="N321" s="224"/>
      <c r="O321" s="132"/>
    </row>
    <row r="322" spans="2:15">
      <c r="B322" s="131"/>
      <c r="C322" s="221" t="s">
        <v>23</v>
      </c>
      <c r="D322" s="439"/>
      <c r="E322" s="214"/>
      <c r="F322" s="138">
        <v>0</v>
      </c>
      <c r="G322" s="139"/>
      <c r="H322" s="138">
        <v>2</v>
      </c>
      <c r="I322" s="363" t="s">
        <v>85</v>
      </c>
      <c r="J322" s="440"/>
      <c r="K322" s="440"/>
      <c r="L322" s="440"/>
      <c r="M322" s="440"/>
      <c r="N322" s="224"/>
      <c r="O322" s="132"/>
    </row>
    <row r="323" spans="2:15">
      <c r="B323" s="131"/>
      <c r="C323" s="222" t="s">
        <v>34</v>
      </c>
      <c r="D323" s="441"/>
      <c r="E323" s="215"/>
      <c r="F323" s="140">
        <v>1</v>
      </c>
      <c r="G323" s="141"/>
      <c r="H323" s="140">
        <v>1</v>
      </c>
      <c r="I323" s="364" t="s">
        <v>84</v>
      </c>
      <c r="J323" s="442"/>
      <c r="K323" s="442"/>
      <c r="L323" s="442"/>
      <c r="M323" s="442"/>
      <c r="N323" s="225"/>
      <c r="O323" s="132"/>
    </row>
    <row r="324" spans="2:15">
      <c r="B324" s="219"/>
      <c r="C324" s="112" t="s">
        <v>221</v>
      </c>
      <c r="D324" s="112"/>
      <c r="E324" s="112"/>
      <c r="F324" s="133">
        <f>SUM(F325:F328)</f>
        <v>5</v>
      </c>
      <c r="G324" s="133" t="s">
        <v>62</v>
      </c>
      <c r="H324" s="133">
        <f>SUM(H325:H328)</f>
        <v>3</v>
      </c>
      <c r="I324" s="134" t="s">
        <v>39</v>
      </c>
      <c r="J324" s="112"/>
      <c r="K324" s="112"/>
      <c r="L324" s="112"/>
      <c r="M324" s="112"/>
      <c r="N324" s="112"/>
      <c r="O324" s="395">
        <v>45364</v>
      </c>
    </row>
    <row r="325" spans="2:15">
      <c r="B325" s="131"/>
      <c r="C325" s="220" t="s">
        <v>369</v>
      </c>
      <c r="D325" s="437"/>
      <c r="E325" s="213"/>
      <c r="F325" s="136">
        <v>2</v>
      </c>
      <c r="G325" s="137"/>
      <c r="H325" s="136">
        <v>0</v>
      </c>
      <c r="I325" s="362" t="s">
        <v>240</v>
      </c>
      <c r="J325" s="438"/>
      <c r="K325" s="438"/>
      <c r="L325" s="438"/>
      <c r="M325" s="438"/>
      <c r="N325" s="223"/>
      <c r="O325" s="132"/>
    </row>
    <row r="326" spans="2:15">
      <c r="B326" s="131"/>
      <c r="C326" s="221" t="s">
        <v>212</v>
      </c>
      <c r="D326" s="439"/>
      <c r="E326" s="214"/>
      <c r="F326" s="138">
        <v>1</v>
      </c>
      <c r="G326" s="139"/>
      <c r="H326" s="138">
        <v>1</v>
      </c>
      <c r="I326" s="363" t="s">
        <v>38</v>
      </c>
      <c r="J326" s="440"/>
      <c r="K326" s="440"/>
      <c r="L326" s="440"/>
      <c r="M326" s="440"/>
      <c r="N326" s="224"/>
      <c r="O326" s="132"/>
    </row>
    <row r="327" spans="2:15">
      <c r="B327" s="131"/>
      <c r="C327" s="221" t="s">
        <v>218</v>
      </c>
      <c r="D327" s="439"/>
      <c r="E327" s="214"/>
      <c r="F327" s="138">
        <v>1</v>
      </c>
      <c r="G327" s="139"/>
      <c r="H327" s="138">
        <v>1</v>
      </c>
      <c r="I327" s="363" t="s">
        <v>79</v>
      </c>
      <c r="J327" s="440"/>
      <c r="K327" s="440"/>
      <c r="L327" s="440"/>
      <c r="M327" s="440"/>
      <c r="N327" s="224"/>
      <c r="O327" s="132"/>
    </row>
    <row r="328" spans="2:15">
      <c r="B328" s="131"/>
      <c r="C328" s="222" t="s">
        <v>216</v>
      </c>
      <c r="D328" s="441"/>
      <c r="E328" s="215"/>
      <c r="F328" s="140">
        <v>1</v>
      </c>
      <c r="G328" s="141"/>
      <c r="H328" s="140">
        <v>1</v>
      </c>
      <c r="I328" s="364" t="s">
        <v>68</v>
      </c>
      <c r="J328" s="442"/>
      <c r="K328" s="442"/>
      <c r="L328" s="442"/>
      <c r="M328" s="442"/>
      <c r="N328" s="225"/>
      <c r="O328" s="132"/>
    </row>
    <row r="329" spans="2:15">
      <c r="B329" s="219"/>
      <c r="C329" s="112" t="s">
        <v>235</v>
      </c>
      <c r="D329" s="112"/>
      <c r="E329" s="112"/>
      <c r="F329" s="133">
        <f>SUM(F330:F333)</f>
        <v>7</v>
      </c>
      <c r="G329" s="133" t="s">
        <v>62</v>
      </c>
      <c r="H329" s="133">
        <f>SUM(H330:H333)</f>
        <v>1</v>
      </c>
      <c r="I329" s="134" t="s">
        <v>236</v>
      </c>
      <c r="J329" s="112"/>
      <c r="K329" s="112"/>
      <c r="L329" s="112"/>
      <c r="M329" s="112"/>
      <c r="N329" s="112"/>
      <c r="O329" s="395">
        <v>45364</v>
      </c>
    </row>
    <row r="330" spans="2:15">
      <c r="B330" s="131"/>
      <c r="C330" s="220" t="s">
        <v>192</v>
      </c>
      <c r="D330" s="437"/>
      <c r="E330" s="213"/>
      <c r="F330" s="136">
        <v>2</v>
      </c>
      <c r="G330" s="137"/>
      <c r="H330" s="136">
        <v>0</v>
      </c>
      <c r="I330" s="362" t="s">
        <v>222</v>
      </c>
      <c r="J330" s="438"/>
      <c r="K330" s="438"/>
      <c r="L330" s="438"/>
      <c r="M330" s="438"/>
      <c r="N330" s="223"/>
      <c r="O330" s="132"/>
    </row>
    <row r="331" spans="2:15">
      <c r="B331" s="131"/>
      <c r="C331" s="221" t="s">
        <v>30</v>
      </c>
      <c r="D331" s="439"/>
      <c r="E331" s="214"/>
      <c r="F331" s="138">
        <v>1</v>
      </c>
      <c r="G331" s="139"/>
      <c r="H331" s="138">
        <v>1</v>
      </c>
      <c r="I331" s="363" t="s">
        <v>323</v>
      </c>
      <c r="J331" s="440"/>
      <c r="K331" s="440"/>
      <c r="L331" s="440"/>
      <c r="M331" s="440"/>
      <c r="N331" s="224"/>
      <c r="O331" s="132"/>
    </row>
    <row r="332" spans="2:15">
      <c r="B332" s="131"/>
      <c r="C332" s="221" t="s">
        <v>80</v>
      </c>
      <c r="D332" s="439"/>
      <c r="E332" s="214"/>
      <c r="F332" s="138">
        <v>2</v>
      </c>
      <c r="G332" s="139"/>
      <c r="H332" s="138">
        <v>0</v>
      </c>
      <c r="I332" s="363" t="s">
        <v>207</v>
      </c>
      <c r="J332" s="440"/>
      <c r="K332" s="440"/>
      <c r="L332" s="440"/>
      <c r="M332" s="440"/>
      <c r="N332" s="224"/>
      <c r="O332" s="132"/>
    </row>
    <row r="333" spans="2:15">
      <c r="B333" s="131"/>
      <c r="C333" s="222" t="s">
        <v>31</v>
      </c>
      <c r="D333" s="441"/>
      <c r="E333" s="215"/>
      <c r="F333" s="140">
        <v>2</v>
      </c>
      <c r="G333" s="141"/>
      <c r="H333" s="140">
        <v>0</v>
      </c>
      <c r="I333" s="364" t="s">
        <v>136</v>
      </c>
      <c r="J333" s="442"/>
      <c r="K333" s="442"/>
      <c r="L333" s="442"/>
      <c r="M333" s="442"/>
      <c r="N333" s="225"/>
      <c r="O333" s="132"/>
    </row>
    <row r="334" spans="2:15">
      <c r="B334" s="131"/>
      <c r="C334" s="112"/>
      <c r="D334" s="112"/>
      <c r="E334" s="112"/>
      <c r="F334" s="112"/>
      <c r="G334" s="112"/>
      <c r="H334" s="129"/>
      <c r="I334" s="112"/>
      <c r="J334" s="112"/>
      <c r="K334" s="112"/>
      <c r="L334" s="112"/>
      <c r="M334" s="112"/>
      <c r="N334" s="112"/>
      <c r="O334" s="132"/>
    </row>
    <row r="335" spans="2:15">
      <c r="B335" s="128" t="s">
        <v>371</v>
      </c>
      <c r="C335" s="127"/>
      <c r="D335" s="127"/>
      <c r="E335" s="112"/>
      <c r="F335" s="112"/>
      <c r="G335" s="112"/>
      <c r="H335" s="129"/>
      <c r="I335" s="112"/>
      <c r="J335" s="112"/>
      <c r="K335" s="112"/>
      <c r="L335" s="112"/>
      <c r="M335" s="112"/>
      <c r="N335" s="112"/>
      <c r="O335" s="130"/>
    </row>
    <row r="336" spans="2:15">
      <c r="B336" s="219"/>
      <c r="C336" s="112" t="s">
        <v>65</v>
      </c>
      <c r="D336" s="112"/>
      <c r="E336" s="112"/>
      <c r="F336" s="133">
        <f>SUM(F337:F340)</f>
        <v>5</v>
      </c>
      <c r="G336" s="133" t="s">
        <v>62</v>
      </c>
      <c r="H336" s="133">
        <f>SUM(H337:H340)</f>
        <v>3</v>
      </c>
      <c r="I336" s="134" t="s">
        <v>235</v>
      </c>
      <c r="J336" s="112"/>
      <c r="K336" s="112"/>
      <c r="L336" s="112"/>
      <c r="M336" s="112"/>
      <c r="N336" s="112"/>
      <c r="O336" s="395">
        <v>45370</v>
      </c>
    </row>
    <row r="337" spans="2:15">
      <c r="B337" s="131"/>
      <c r="C337" s="220" t="s">
        <v>25</v>
      </c>
      <c r="D337" s="437"/>
      <c r="E337" s="213"/>
      <c r="F337" s="136">
        <v>1</v>
      </c>
      <c r="G337" s="137"/>
      <c r="H337" s="136">
        <v>1</v>
      </c>
      <c r="I337" s="362" t="s">
        <v>80</v>
      </c>
      <c r="J337" s="438"/>
      <c r="K337" s="438"/>
      <c r="L337" s="438"/>
      <c r="M337" s="438"/>
      <c r="N337" s="223"/>
      <c r="O337" s="132"/>
    </row>
    <row r="338" spans="2:15">
      <c r="B338" s="131"/>
      <c r="C338" s="221" t="s">
        <v>16</v>
      </c>
      <c r="D338" s="439"/>
      <c r="E338" s="214"/>
      <c r="F338" s="138">
        <v>2</v>
      </c>
      <c r="G338" s="139"/>
      <c r="H338" s="138">
        <v>0</v>
      </c>
      <c r="I338" s="363" t="s">
        <v>30</v>
      </c>
      <c r="J338" s="440"/>
      <c r="K338" s="440"/>
      <c r="L338" s="440"/>
      <c r="M338" s="440"/>
      <c r="N338" s="224"/>
      <c r="O338" s="132"/>
    </row>
    <row r="339" spans="2:15">
      <c r="B339" s="131"/>
      <c r="C339" s="221" t="s">
        <v>23</v>
      </c>
      <c r="D339" s="439"/>
      <c r="E339" s="214"/>
      <c r="F339" s="138">
        <v>2</v>
      </c>
      <c r="G339" s="139"/>
      <c r="H339" s="138">
        <v>0</v>
      </c>
      <c r="I339" s="363" t="s">
        <v>192</v>
      </c>
      <c r="J339" s="440"/>
      <c r="K339" s="440"/>
      <c r="L339" s="440"/>
      <c r="M339" s="440"/>
      <c r="N339" s="224"/>
      <c r="O339" s="132"/>
    </row>
    <row r="340" spans="2:15">
      <c r="B340" s="131"/>
      <c r="C340" s="222" t="s">
        <v>34</v>
      </c>
      <c r="D340" s="441"/>
      <c r="E340" s="215"/>
      <c r="F340" s="140">
        <v>0</v>
      </c>
      <c r="G340" s="141"/>
      <c r="H340" s="140">
        <v>2</v>
      </c>
      <c r="I340" s="364" t="s">
        <v>31</v>
      </c>
      <c r="J340" s="442"/>
      <c r="K340" s="442"/>
      <c r="L340" s="442"/>
      <c r="M340" s="442"/>
      <c r="N340" s="225"/>
      <c r="O340" s="132"/>
    </row>
    <row r="341" spans="2:15">
      <c r="B341" s="219"/>
      <c r="C341" s="112" t="s">
        <v>82</v>
      </c>
      <c r="D341" s="112"/>
      <c r="E341" s="112"/>
      <c r="F341" s="133">
        <f>SUM(F342:F345)</f>
        <v>2</v>
      </c>
      <c r="G341" s="133" t="s">
        <v>62</v>
      </c>
      <c r="H341" s="133">
        <f>SUM(H342:H345)</f>
        <v>6</v>
      </c>
      <c r="I341" s="134" t="s">
        <v>221</v>
      </c>
      <c r="J341" s="112"/>
      <c r="K341" s="112"/>
      <c r="L341" s="112"/>
      <c r="M341" s="112"/>
      <c r="N341" s="112"/>
      <c r="O341" s="395">
        <v>45371</v>
      </c>
    </row>
    <row r="342" spans="2:15">
      <c r="B342" s="131"/>
      <c r="C342" s="220" t="s">
        <v>84</v>
      </c>
      <c r="D342" s="437"/>
      <c r="E342" s="213"/>
      <c r="F342" s="136">
        <v>1</v>
      </c>
      <c r="G342" s="137"/>
      <c r="H342" s="136">
        <v>1</v>
      </c>
      <c r="I342" s="362" t="s">
        <v>218</v>
      </c>
      <c r="J342" s="438"/>
      <c r="K342" s="438"/>
      <c r="L342" s="438"/>
      <c r="M342" s="438"/>
      <c r="N342" s="223"/>
      <c r="O342" s="132"/>
    </row>
    <row r="343" spans="2:15">
      <c r="B343" s="131"/>
      <c r="C343" s="221" t="s">
        <v>85</v>
      </c>
      <c r="D343" s="439"/>
      <c r="E343" s="214"/>
      <c r="F343" s="138">
        <v>0</v>
      </c>
      <c r="G343" s="139"/>
      <c r="H343" s="138">
        <v>2</v>
      </c>
      <c r="I343" s="363" t="s">
        <v>369</v>
      </c>
      <c r="J343" s="440"/>
      <c r="K343" s="440"/>
      <c r="L343" s="440"/>
      <c r="M343" s="440"/>
      <c r="N343" s="224"/>
      <c r="O343" s="132"/>
    </row>
    <row r="344" spans="2:15">
      <c r="B344" s="131"/>
      <c r="C344" s="221" t="s">
        <v>86</v>
      </c>
      <c r="D344" s="439"/>
      <c r="E344" s="214"/>
      <c r="F344" s="138">
        <v>1</v>
      </c>
      <c r="G344" s="139"/>
      <c r="H344" s="138">
        <v>1</v>
      </c>
      <c r="I344" s="363" t="s">
        <v>212</v>
      </c>
      <c r="J344" s="440"/>
      <c r="K344" s="440"/>
      <c r="L344" s="440"/>
      <c r="M344" s="440"/>
      <c r="N344" s="224"/>
      <c r="O344" s="132"/>
    </row>
    <row r="345" spans="2:15">
      <c r="B345" s="131"/>
      <c r="C345" s="222" t="s">
        <v>83</v>
      </c>
      <c r="D345" s="441"/>
      <c r="E345" s="215"/>
      <c r="F345" s="140">
        <v>0</v>
      </c>
      <c r="G345" s="141"/>
      <c r="H345" s="140">
        <v>2</v>
      </c>
      <c r="I345" s="364" t="s">
        <v>216</v>
      </c>
      <c r="J345" s="442"/>
      <c r="K345" s="442"/>
      <c r="L345" s="442"/>
      <c r="M345" s="442"/>
      <c r="N345" s="225"/>
      <c r="O345" s="132"/>
    </row>
    <row r="346" spans="2:15">
      <c r="B346" s="219"/>
      <c r="C346" s="112" t="s">
        <v>236</v>
      </c>
      <c r="D346" s="112"/>
      <c r="E346" s="112"/>
      <c r="F346" s="133">
        <f>SUM(F347:F350)</f>
        <v>2</v>
      </c>
      <c r="G346" s="133" t="s">
        <v>62</v>
      </c>
      <c r="H346" s="133">
        <f>SUM(H347:H350)</f>
        <v>6</v>
      </c>
      <c r="I346" s="134" t="s">
        <v>39</v>
      </c>
      <c r="J346" s="112"/>
      <c r="K346" s="112"/>
      <c r="L346" s="112"/>
      <c r="M346" s="112"/>
      <c r="N346" s="112"/>
      <c r="O346" s="395">
        <v>45371</v>
      </c>
    </row>
    <row r="347" spans="2:15">
      <c r="B347" s="131"/>
      <c r="C347" s="220" t="s">
        <v>136</v>
      </c>
      <c r="D347" s="437"/>
      <c r="E347" s="213"/>
      <c r="F347" s="136">
        <v>0</v>
      </c>
      <c r="G347" s="137"/>
      <c r="H347" s="136">
        <v>2</v>
      </c>
      <c r="I347" s="362" t="s">
        <v>79</v>
      </c>
      <c r="J347" s="438"/>
      <c r="K347" s="438"/>
      <c r="L347" s="438"/>
      <c r="M347" s="438"/>
      <c r="N347" s="223"/>
      <c r="O347" s="132"/>
    </row>
    <row r="348" spans="2:15">
      <c r="B348" s="131"/>
      <c r="C348" s="221" t="s">
        <v>207</v>
      </c>
      <c r="D348" s="439"/>
      <c r="E348" s="214"/>
      <c r="F348" s="138">
        <v>0</v>
      </c>
      <c r="G348" s="139"/>
      <c r="H348" s="138">
        <v>2</v>
      </c>
      <c r="I348" s="363" t="s">
        <v>38</v>
      </c>
      <c r="J348" s="440"/>
      <c r="K348" s="440"/>
      <c r="L348" s="440"/>
      <c r="M348" s="440"/>
      <c r="N348" s="224"/>
      <c r="O348" s="132"/>
    </row>
    <row r="349" spans="2:15">
      <c r="B349" s="131"/>
      <c r="C349" s="221" t="s">
        <v>241</v>
      </c>
      <c r="D349" s="439"/>
      <c r="E349" s="214"/>
      <c r="F349" s="138">
        <v>2</v>
      </c>
      <c r="G349" s="139"/>
      <c r="H349" s="138">
        <v>0</v>
      </c>
      <c r="I349" s="363" t="s">
        <v>68</v>
      </c>
      <c r="J349" s="440"/>
      <c r="K349" s="440"/>
      <c r="L349" s="440"/>
      <c r="M349" s="440"/>
      <c r="N349" s="224"/>
      <c r="O349" s="132"/>
    </row>
    <row r="350" spans="2:15">
      <c r="B350" s="131"/>
      <c r="C350" s="222" t="s">
        <v>222</v>
      </c>
      <c r="D350" s="441"/>
      <c r="E350" s="215"/>
      <c r="F350" s="140">
        <v>0</v>
      </c>
      <c r="G350" s="141"/>
      <c r="H350" s="140">
        <v>2</v>
      </c>
      <c r="I350" s="364" t="s">
        <v>240</v>
      </c>
      <c r="J350" s="442"/>
      <c r="K350" s="442"/>
      <c r="L350" s="442"/>
      <c r="M350" s="442"/>
      <c r="N350" s="225"/>
      <c r="O350" s="132"/>
    </row>
    <row r="351" spans="2:15">
      <c r="B351" s="135"/>
      <c r="C351" s="458"/>
      <c r="D351" s="458"/>
      <c r="E351" s="458"/>
      <c r="F351" s="458"/>
      <c r="G351" s="458"/>
      <c r="H351" s="459"/>
      <c r="I351" s="458"/>
      <c r="J351" s="458"/>
      <c r="K351" s="458"/>
      <c r="L351" s="458"/>
      <c r="M351" s="458"/>
      <c r="N351" s="458"/>
      <c r="O351" s="257"/>
    </row>
  </sheetData>
  <autoFilter ref="Q2:T2" xr:uid="{00000000-0009-0000-0000-000006000000}">
    <sortState xmlns:xlrd2="http://schemas.microsoft.com/office/spreadsheetml/2017/richdata2" ref="Q3:T44">
      <sortCondition descending="1" ref="R2"/>
    </sortState>
  </autoFilter>
  <sortState xmlns:xlrd2="http://schemas.microsoft.com/office/spreadsheetml/2017/richdata2" ref="B3:O8">
    <sortCondition descending="1" ref="O3:O8"/>
  </sortState>
  <mergeCells count="7">
    <mergeCell ref="B10:O10"/>
    <mergeCell ref="Q1:T1"/>
    <mergeCell ref="V1:AC1"/>
    <mergeCell ref="B1:C2"/>
    <mergeCell ref="E1:I1"/>
    <mergeCell ref="J1:N1"/>
    <mergeCell ref="O1:O2"/>
  </mergeCells>
  <phoneticPr fontId="0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57" pageOrder="overThenDown" orientation="portrait" verticalDpi="300" r:id="rId1"/>
  <headerFooter alignWithMargins="0"/>
  <rowBreaks count="4" manualBreakCount="4">
    <brk id="568" max="23" man="1"/>
    <brk id="643" max="23" man="1"/>
    <brk id="761" max="16383" man="1"/>
    <brk id="842" max="16383" man="1"/>
  </rowBreaks>
  <colBreaks count="1" manualBreakCount="1">
    <brk id="1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theme="7"/>
  </sheetPr>
  <dimension ref="A1:BA68"/>
  <sheetViews>
    <sheetView zoomScale="90" zoomScaleNormal="90" zoomScalePageLayoutView="9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8.88671875" defaultRowHeight="13.2"/>
  <cols>
    <col min="1" max="2" width="3.6640625" style="261" customWidth="1"/>
    <col min="3" max="3" width="24.6640625" style="261" customWidth="1"/>
    <col min="4" max="23" width="3.5546875" style="261" customWidth="1"/>
    <col min="24" max="24" width="8.6640625" style="261" bestFit="1" customWidth="1"/>
    <col min="25" max="25" width="10.33203125" style="261" bestFit="1" customWidth="1"/>
    <col min="26" max="26" width="9.88671875" style="261" bestFit="1" customWidth="1"/>
    <col min="27" max="27" width="10.6640625" style="261" bestFit="1" customWidth="1"/>
    <col min="28" max="28" width="2.6640625" style="261" customWidth="1"/>
    <col min="29" max="31" width="9.88671875" style="261" customWidth="1"/>
    <col min="32" max="32" width="2.6640625" style="261" customWidth="1"/>
    <col min="33" max="33" width="10.88671875" style="261" bestFit="1" customWidth="1"/>
    <col min="34" max="34" width="10.33203125" style="261" bestFit="1" customWidth="1"/>
    <col min="35" max="36" width="12.88671875" style="353" customWidth="1"/>
    <col min="37" max="37" width="18" style="353" customWidth="1"/>
    <col min="38" max="42" width="8.88671875" style="353"/>
    <col min="43" max="16384" width="8.88671875" style="261"/>
  </cols>
  <sheetData>
    <row r="1" spans="2:53">
      <c r="B1" s="274"/>
      <c r="C1" s="275"/>
      <c r="D1" s="723" t="s">
        <v>113</v>
      </c>
      <c r="E1" s="724"/>
      <c r="F1" s="724"/>
      <c r="G1" s="724"/>
      <c r="H1" s="724"/>
      <c r="I1" s="724"/>
      <c r="J1" s="724"/>
      <c r="K1" s="724"/>
      <c r="L1" s="724"/>
      <c r="M1" s="724"/>
      <c r="N1" s="725"/>
      <c r="O1" s="725"/>
      <c r="P1" s="725"/>
      <c r="Q1" s="725"/>
      <c r="R1" s="724"/>
      <c r="S1" s="724"/>
      <c r="T1" s="724"/>
      <c r="U1" s="724"/>
      <c r="V1" s="724"/>
      <c r="W1" s="726"/>
      <c r="X1" s="334" t="s">
        <v>115</v>
      </c>
      <c r="Y1" s="334" t="s">
        <v>116</v>
      </c>
      <c r="Z1" s="347" t="s">
        <v>117</v>
      </c>
      <c r="AA1" s="347" t="s">
        <v>117</v>
      </c>
      <c r="AB1" s="262"/>
      <c r="AC1" s="727" t="s">
        <v>106</v>
      </c>
      <c r="AD1" s="727" t="s">
        <v>107</v>
      </c>
      <c r="AE1" s="727" t="s">
        <v>102</v>
      </c>
      <c r="AF1" s="262"/>
      <c r="AG1" s="350" t="s">
        <v>116</v>
      </c>
      <c r="AI1" s="654" t="s">
        <v>161</v>
      </c>
      <c r="AJ1" s="655"/>
      <c r="AK1" s="509" t="s">
        <v>210</v>
      </c>
      <c r="AM1" s="648" t="s">
        <v>120</v>
      </c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X1" s="649"/>
      <c r="AY1" s="649"/>
      <c r="AZ1" s="650"/>
      <c r="BA1" s="651"/>
    </row>
    <row r="2" spans="2:53">
      <c r="B2" s="344" t="s">
        <v>119</v>
      </c>
      <c r="C2" s="343"/>
      <c r="D2" s="335">
        <v>1</v>
      </c>
      <c r="E2" s="335">
        <v>2</v>
      </c>
      <c r="F2" s="335">
        <v>3</v>
      </c>
      <c r="G2" s="335">
        <v>4</v>
      </c>
      <c r="H2" s="335">
        <v>5</v>
      </c>
      <c r="I2" s="335">
        <v>6</v>
      </c>
      <c r="J2" s="335">
        <v>7</v>
      </c>
      <c r="K2" s="335">
        <v>8</v>
      </c>
      <c r="L2" s="335">
        <v>9</v>
      </c>
      <c r="M2" s="335">
        <v>10</v>
      </c>
      <c r="N2" s="335">
        <v>11</v>
      </c>
      <c r="O2" s="335">
        <v>12</v>
      </c>
      <c r="P2" s="335">
        <v>13</v>
      </c>
      <c r="Q2" s="335">
        <v>14</v>
      </c>
      <c r="R2" s="335">
        <v>15</v>
      </c>
      <c r="S2" s="335">
        <v>16</v>
      </c>
      <c r="T2" s="335">
        <v>17</v>
      </c>
      <c r="U2" s="335">
        <v>18</v>
      </c>
      <c r="V2" s="335">
        <v>19</v>
      </c>
      <c r="W2" s="335">
        <v>20</v>
      </c>
      <c r="X2" s="336" t="s">
        <v>114</v>
      </c>
      <c r="Y2" s="336" t="s">
        <v>103</v>
      </c>
      <c r="Z2" s="348" t="s">
        <v>114</v>
      </c>
      <c r="AA2" s="348" t="s">
        <v>103</v>
      </c>
      <c r="AB2" s="262"/>
      <c r="AC2" s="728"/>
      <c r="AD2" s="728"/>
      <c r="AE2" s="728"/>
      <c r="AF2" s="262"/>
      <c r="AG2" s="352" t="s">
        <v>118</v>
      </c>
      <c r="AI2" s="656"/>
      <c r="AJ2" s="657"/>
      <c r="AK2" s="510" t="s">
        <v>211</v>
      </c>
      <c r="AM2" s="400" t="s">
        <v>123</v>
      </c>
      <c r="AN2" s="400" t="s">
        <v>122</v>
      </c>
      <c r="AO2" s="400" t="s">
        <v>124</v>
      </c>
      <c r="AP2" s="400" t="s">
        <v>125</v>
      </c>
      <c r="AQ2" s="400" t="s">
        <v>126</v>
      </c>
      <c r="AR2" s="400" t="s">
        <v>127</v>
      </c>
      <c r="AS2" s="400" t="s">
        <v>129</v>
      </c>
      <c r="AT2" s="400" t="s">
        <v>130</v>
      </c>
      <c r="AU2" s="400" t="s">
        <v>131</v>
      </c>
      <c r="AV2" s="400" t="s">
        <v>138</v>
      </c>
      <c r="AW2" s="400" t="s">
        <v>159</v>
      </c>
      <c r="AX2" s="400" t="s">
        <v>180</v>
      </c>
      <c r="AY2" s="400" t="s">
        <v>191</v>
      </c>
      <c r="AZ2" s="400" t="s">
        <v>203</v>
      </c>
      <c r="BA2" s="400" t="s">
        <v>228</v>
      </c>
    </row>
    <row r="3" spans="2:53" ht="12.75" customHeight="1">
      <c r="B3" s="720" t="s">
        <v>221</v>
      </c>
      <c r="C3" s="342" t="s">
        <v>218</v>
      </c>
      <c r="D3" s="346">
        <v>0</v>
      </c>
      <c r="E3" s="346">
        <v>1</v>
      </c>
      <c r="F3" s="346">
        <v>2</v>
      </c>
      <c r="G3" s="346"/>
      <c r="H3" s="346">
        <v>0</v>
      </c>
      <c r="I3" s="346">
        <v>0</v>
      </c>
      <c r="J3" s="346">
        <v>0</v>
      </c>
      <c r="K3" s="346">
        <v>1</v>
      </c>
      <c r="L3" s="346">
        <v>0</v>
      </c>
      <c r="M3" s="346">
        <v>0</v>
      </c>
      <c r="N3" s="346">
        <v>2</v>
      </c>
      <c r="O3" s="346">
        <v>1</v>
      </c>
      <c r="P3" s="346">
        <v>1</v>
      </c>
      <c r="Q3" s="346">
        <v>1</v>
      </c>
      <c r="R3" s="346">
        <v>2</v>
      </c>
      <c r="S3" s="346">
        <v>0</v>
      </c>
      <c r="T3" s="346">
        <v>2</v>
      </c>
      <c r="U3" s="346">
        <v>2</v>
      </c>
      <c r="V3" s="346">
        <v>1</v>
      </c>
      <c r="W3" s="346">
        <v>1</v>
      </c>
      <c r="X3" s="337">
        <f t="shared" ref="X3:X5" si="0">SUM(D3:W3)</f>
        <v>17</v>
      </c>
      <c r="Y3" s="338">
        <f t="shared" ref="Y3:Y6" si="1">COUNTA(D3:W3)</f>
        <v>19</v>
      </c>
      <c r="Z3" s="349">
        <f>(X3/(Y3*2))</f>
        <v>0.44736842105263158</v>
      </c>
      <c r="AA3" s="349">
        <f>Y3/'KNIGHTS 3RD'!$D$3</f>
        <v>0.95</v>
      </c>
      <c r="AB3" s="262"/>
      <c r="AC3" s="351">
        <f t="shared" ref="AC3:AC6" si="2">COUNTIF(D3:W3,2)</f>
        <v>5</v>
      </c>
      <c r="AD3" s="351">
        <f t="shared" ref="AD3:AD6" si="3">COUNTIF(D3:W3,1)</f>
        <v>7</v>
      </c>
      <c r="AE3" s="351">
        <f t="shared" ref="AE3:AE6" si="4">COUNTIF(D3:W3,0)</f>
        <v>7</v>
      </c>
      <c r="AF3" s="264"/>
      <c r="AG3" s="351">
        <f>COUNT(T3:W3)</f>
        <v>4</v>
      </c>
      <c r="AI3" s="485"/>
      <c r="AJ3" s="485"/>
      <c r="AK3" s="354">
        <v>7</v>
      </c>
      <c r="AL3" s="486"/>
      <c r="AM3" s="485"/>
      <c r="AN3" s="485"/>
      <c r="AO3" s="485"/>
      <c r="AP3" s="485"/>
      <c r="AQ3" s="485"/>
      <c r="AR3" s="485"/>
      <c r="AS3" s="485"/>
      <c r="AT3" s="485"/>
      <c r="AU3" s="485"/>
      <c r="AV3" s="485"/>
      <c r="AW3" s="485"/>
      <c r="AX3" s="485"/>
      <c r="AY3" s="485"/>
      <c r="AZ3" s="485"/>
      <c r="BA3" s="354">
        <v>7</v>
      </c>
    </row>
    <row r="4" spans="2:53" ht="12.75" customHeight="1">
      <c r="B4" s="721"/>
      <c r="C4" s="341" t="s">
        <v>212</v>
      </c>
      <c r="D4" s="346">
        <v>2</v>
      </c>
      <c r="E4" s="346">
        <v>0</v>
      </c>
      <c r="F4" s="346">
        <v>0</v>
      </c>
      <c r="G4" s="346">
        <v>0</v>
      </c>
      <c r="H4" s="346">
        <v>0</v>
      </c>
      <c r="I4" s="346">
        <v>0</v>
      </c>
      <c r="J4" s="346">
        <v>1</v>
      </c>
      <c r="K4" s="346">
        <v>1</v>
      </c>
      <c r="L4" s="346">
        <v>2</v>
      </c>
      <c r="M4" s="346">
        <v>1</v>
      </c>
      <c r="N4" s="346">
        <v>0</v>
      </c>
      <c r="O4" s="346">
        <v>1</v>
      </c>
      <c r="P4" s="346">
        <v>2</v>
      </c>
      <c r="Q4" s="346">
        <v>2</v>
      </c>
      <c r="R4" s="346">
        <v>2</v>
      </c>
      <c r="S4" s="346">
        <v>2</v>
      </c>
      <c r="T4" s="346">
        <v>1</v>
      </c>
      <c r="U4" s="346">
        <v>1</v>
      </c>
      <c r="V4" s="346">
        <v>1</v>
      </c>
      <c r="W4" s="346">
        <v>1</v>
      </c>
      <c r="X4" s="337">
        <f t="shared" si="0"/>
        <v>20</v>
      </c>
      <c r="Y4" s="338">
        <f t="shared" si="1"/>
        <v>20</v>
      </c>
      <c r="Z4" s="349">
        <f t="shared" ref="Z4:Z9" si="5">(X4/(Y4*2))</f>
        <v>0.5</v>
      </c>
      <c r="AA4" s="349">
        <f>Y4/'KNIGHTS 3RD'!$D$3</f>
        <v>1</v>
      </c>
      <c r="AB4" s="262"/>
      <c r="AC4" s="351">
        <f t="shared" si="2"/>
        <v>6</v>
      </c>
      <c r="AD4" s="351">
        <f t="shared" si="3"/>
        <v>8</v>
      </c>
      <c r="AE4" s="351">
        <f t="shared" si="4"/>
        <v>6</v>
      </c>
      <c r="AF4" s="264"/>
      <c r="AG4" s="351">
        <f>COUNT(O4:W4)</f>
        <v>9</v>
      </c>
      <c r="AI4" s="371"/>
      <c r="AJ4" s="371"/>
      <c r="AK4" s="354">
        <v>8</v>
      </c>
      <c r="AL4" s="486"/>
      <c r="AM4" s="485"/>
      <c r="AN4" s="485"/>
      <c r="AO4" s="485"/>
      <c r="AP4" s="485"/>
      <c r="AQ4" s="485"/>
      <c r="AR4" s="485"/>
      <c r="AS4" s="485"/>
      <c r="AT4" s="485"/>
      <c r="AU4" s="485"/>
      <c r="AV4" s="485"/>
      <c r="AW4" s="485"/>
      <c r="AX4" s="485"/>
      <c r="AY4" s="485"/>
      <c r="AZ4" s="485"/>
      <c r="BA4" s="354">
        <v>8</v>
      </c>
    </row>
    <row r="5" spans="2:53">
      <c r="B5" s="721"/>
      <c r="C5" s="341" t="s">
        <v>213</v>
      </c>
      <c r="D5" s="346">
        <v>1</v>
      </c>
      <c r="E5" s="346">
        <v>0</v>
      </c>
      <c r="F5" s="346"/>
      <c r="G5" s="346">
        <v>0</v>
      </c>
      <c r="H5" s="346">
        <v>2</v>
      </c>
      <c r="I5" s="346">
        <v>0</v>
      </c>
      <c r="J5" s="346">
        <v>0</v>
      </c>
      <c r="K5" s="346">
        <v>0</v>
      </c>
      <c r="L5" s="346">
        <v>0</v>
      </c>
      <c r="M5" s="346">
        <v>2</v>
      </c>
      <c r="N5" s="346">
        <v>1</v>
      </c>
      <c r="O5" s="346">
        <v>1</v>
      </c>
      <c r="P5" s="346">
        <v>2</v>
      </c>
      <c r="Q5" s="346">
        <v>2</v>
      </c>
      <c r="R5" s="346">
        <v>1</v>
      </c>
      <c r="S5" s="346">
        <v>1</v>
      </c>
      <c r="T5" s="346">
        <v>0</v>
      </c>
      <c r="U5" s="346">
        <v>1</v>
      </c>
      <c r="V5" s="346"/>
      <c r="W5" s="346"/>
      <c r="X5" s="337">
        <f t="shared" si="0"/>
        <v>14</v>
      </c>
      <c r="Y5" s="338">
        <f t="shared" si="1"/>
        <v>17</v>
      </c>
      <c r="Z5" s="349">
        <f t="shared" si="5"/>
        <v>0.41176470588235292</v>
      </c>
      <c r="AA5" s="349">
        <f>Y5/'KNIGHTS 3RD'!$D$3</f>
        <v>0.85</v>
      </c>
      <c r="AB5" s="262"/>
      <c r="AC5" s="351">
        <f t="shared" si="2"/>
        <v>4</v>
      </c>
      <c r="AD5" s="351">
        <f t="shared" si="3"/>
        <v>6</v>
      </c>
      <c r="AE5" s="351">
        <f t="shared" si="4"/>
        <v>7</v>
      </c>
      <c r="AF5" s="264"/>
      <c r="AG5" s="351">
        <f>COUNT(U5:W5)</f>
        <v>1</v>
      </c>
      <c r="AI5" s="371"/>
      <c r="AJ5" s="371"/>
      <c r="AK5" s="354">
        <v>6</v>
      </c>
      <c r="AM5" s="485"/>
      <c r="AN5" s="485"/>
      <c r="AO5" s="485"/>
      <c r="AP5" s="485"/>
      <c r="AQ5" s="485"/>
      <c r="AR5" s="485"/>
      <c r="AS5" s="485"/>
      <c r="AT5" s="485"/>
      <c r="AU5" s="485"/>
      <c r="AV5" s="485"/>
      <c r="AW5" s="485"/>
      <c r="AX5" s="485"/>
      <c r="AY5" s="485"/>
      <c r="AZ5" s="485"/>
      <c r="BA5" s="354">
        <v>6</v>
      </c>
    </row>
    <row r="6" spans="2:53">
      <c r="B6" s="721"/>
      <c r="C6" s="341" t="s">
        <v>216</v>
      </c>
      <c r="D6" s="346">
        <v>1</v>
      </c>
      <c r="E6" s="346">
        <v>2</v>
      </c>
      <c r="F6" s="346">
        <v>2</v>
      </c>
      <c r="G6" s="346">
        <v>2</v>
      </c>
      <c r="H6" s="346">
        <v>1</v>
      </c>
      <c r="I6" s="346">
        <v>2</v>
      </c>
      <c r="J6" s="346">
        <v>1</v>
      </c>
      <c r="K6" s="346">
        <v>2</v>
      </c>
      <c r="L6" s="346">
        <v>1</v>
      </c>
      <c r="M6" s="346">
        <v>1</v>
      </c>
      <c r="N6" s="346">
        <v>2</v>
      </c>
      <c r="O6" s="346">
        <v>2</v>
      </c>
      <c r="P6" s="346">
        <v>1</v>
      </c>
      <c r="Q6" s="346">
        <v>1</v>
      </c>
      <c r="R6" s="346">
        <v>2</v>
      </c>
      <c r="S6" s="346">
        <v>2</v>
      </c>
      <c r="T6" s="346">
        <v>1</v>
      </c>
      <c r="U6" s="346">
        <v>2</v>
      </c>
      <c r="V6" s="346">
        <v>1</v>
      </c>
      <c r="W6" s="346">
        <v>2</v>
      </c>
      <c r="X6" s="337">
        <f t="shared" ref="X6" si="6">SUM(D6:W6)</f>
        <v>31</v>
      </c>
      <c r="Y6" s="338">
        <f t="shared" si="1"/>
        <v>20</v>
      </c>
      <c r="Z6" s="349">
        <f t="shared" ref="Z6" si="7">(X6/(Y6*2))</f>
        <v>0.77500000000000002</v>
      </c>
      <c r="AA6" s="349">
        <f>Y6/'KNIGHTS 3RD'!$D$7</f>
        <v>1</v>
      </c>
      <c r="AB6" s="262"/>
      <c r="AC6" s="351">
        <f t="shared" si="2"/>
        <v>11</v>
      </c>
      <c r="AD6" s="351">
        <f t="shared" si="3"/>
        <v>9</v>
      </c>
      <c r="AE6" s="351">
        <f t="shared" si="4"/>
        <v>0</v>
      </c>
      <c r="AF6" s="264"/>
      <c r="AG6" s="351">
        <f>Y6+4</f>
        <v>24</v>
      </c>
      <c r="AI6" s="371">
        <v>28</v>
      </c>
      <c r="AJ6" s="371" t="s">
        <v>297</v>
      </c>
      <c r="AK6" s="354">
        <v>18</v>
      </c>
      <c r="AM6" s="485"/>
      <c r="AN6" s="485"/>
      <c r="AO6" s="485"/>
      <c r="AP6" s="485"/>
      <c r="AQ6" s="485"/>
      <c r="AR6" s="485"/>
      <c r="AS6" s="485"/>
      <c r="AT6" s="485"/>
      <c r="AU6" s="485"/>
      <c r="AV6" s="485"/>
      <c r="AW6" s="485"/>
      <c r="AX6" s="485"/>
      <c r="AY6" s="485"/>
      <c r="AZ6" s="485"/>
      <c r="BA6" s="354">
        <v>18</v>
      </c>
    </row>
    <row r="7" spans="2:53">
      <c r="B7" s="721"/>
      <c r="C7" s="341" t="s">
        <v>369</v>
      </c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  <c r="O7" s="346"/>
      <c r="P7" s="346"/>
      <c r="Q7" s="346"/>
      <c r="R7" s="346"/>
      <c r="S7" s="346"/>
      <c r="T7" s="346"/>
      <c r="U7" s="346"/>
      <c r="V7" s="346">
        <v>2</v>
      </c>
      <c r="W7" s="346">
        <v>2</v>
      </c>
      <c r="X7" s="337">
        <f t="shared" ref="X7" si="8">SUM(D7:W7)</f>
        <v>4</v>
      </c>
      <c r="Y7" s="338">
        <f t="shared" ref="Y7" si="9">COUNTA(D7:W7)</f>
        <v>2</v>
      </c>
      <c r="Z7" s="349">
        <f t="shared" ref="Z7" si="10">(X7/(Y7*2))</f>
        <v>1</v>
      </c>
      <c r="AA7" s="349">
        <f>Y7/'KNIGHTS 3RD'!$D$7</f>
        <v>0.1</v>
      </c>
      <c r="AB7" s="262"/>
      <c r="AC7" s="351">
        <f t="shared" ref="AC7" si="11">COUNTIF(D7:W7,2)</f>
        <v>2</v>
      </c>
      <c r="AD7" s="351">
        <f t="shared" ref="AD7" si="12">COUNTIF(D7:W7,1)</f>
        <v>0</v>
      </c>
      <c r="AE7" s="351">
        <f t="shared" ref="AE7" si="13">COUNTIF(D7:W7,0)</f>
        <v>0</v>
      </c>
      <c r="AF7" s="264"/>
      <c r="AG7" s="351">
        <f>Y7+7</f>
        <v>9</v>
      </c>
      <c r="AI7" s="624">
        <v>39</v>
      </c>
      <c r="AJ7" s="624" t="s">
        <v>228</v>
      </c>
      <c r="AK7" s="356">
        <v>21</v>
      </c>
      <c r="AL7" s="486"/>
      <c r="AM7" s="624"/>
      <c r="AN7" s="624"/>
      <c r="AO7" s="624"/>
      <c r="AP7" s="624"/>
      <c r="AQ7" s="624"/>
      <c r="AR7" s="624"/>
      <c r="AS7" s="624"/>
      <c r="AT7" s="624"/>
      <c r="AU7" s="624"/>
      <c r="AV7" s="624"/>
      <c r="AW7" s="624"/>
      <c r="AX7" s="624"/>
      <c r="AY7" s="626">
        <v>21</v>
      </c>
      <c r="AZ7" s="627">
        <v>18</v>
      </c>
      <c r="BA7" s="627">
        <v>21</v>
      </c>
    </row>
    <row r="8" spans="2:53">
      <c r="B8" s="721"/>
      <c r="C8" s="341" t="s">
        <v>276</v>
      </c>
      <c r="D8" s="346"/>
      <c r="E8" s="346"/>
      <c r="F8" s="346"/>
      <c r="G8" s="346">
        <v>0</v>
      </c>
      <c r="H8" s="346"/>
      <c r="I8" s="346"/>
      <c r="J8" s="346"/>
      <c r="K8" s="346"/>
      <c r="L8" s="346"/>
      <c r="M8" s="346"/>
      <c r="N8" s="346"/>
      <c r="O8" s="346"/>
      <c r="P8" s="346"/>
      <c r="Q8" s="346"/>
      <c r="R8" s="346"/>
      <c r="S8" s="346"/>
      <c r="T8" s="346"/>
      <c r="U8" s="346"/>
      <c r="V8" s="346"/>
      <c r="W8" s="346"/>
      <c r="X8" s="337">
        <f t="shared" ref="X8" si="14">SUM(D8:W8)</f>
        <v>0</v>
      </c>
      <c r="Y8" s="338">
        <f t="shared" ref="Y8" si="15">COUNTA(D8:W8)</f>
        <v>1</v>
      </c>
      <c r="Z8" s="349">
        <f t="shared" ref="Z8" si="16">(X8/(Y8*2))</f>
        <v>0</v>
      </c>
      <c r="AA8" s="349">
        <f>Y8/'KNIGHTS 3RD'!$D$7</f>
        <v>0.05</v>
      </c>
      <c r="AB8" s="262"/>
      <c r="AC8" s="351">
        <f t="shared" ref="AC8" si="17">COUNTIF(D8:W8,2)</f>
        <v>0</v>
      </c>
      <c r="AD8" s="351">
        <f t="shared" ref="AD8" si="18">COUNTIF(D8:W8,1)</f>
        <v>0</v>
      </c>
      <c r="AE8" s="351">
        <f t="shared" ref="AE8" si="19">COUNTIF(D8:W8,0)</f>
        <v>1</v>
      </c>
      <c r="AF8" s="264"/>
      <c r="AG8" s="351">
        <f>COUNT(H8:W8)</f>
        <v>0</v>
      </c>
      <c r="AI8" s="371"/>
      <c r="AJ8" s="371"/>
      <c r="AK8" s="371"/>
      <c r="AM8" s="485"/>
      <c r="AN8" s="485"/>
      <c r="AO8" s="485"/>
      <c r="AP8" s="485"/>
      <c r="AQ8" s="485"/>
      <c r="AR8" s="485"/>
      <c r="AS8" s="485"/>
      <c r="AT8" s="485"/>
      <c r="AU8" s="485"/>
      <c r="AV8" s="485"/>
      <c r="AW8" s="485"/>
      <c r="AX8" s="485"/>
      <c r="AY8" s="485"/>
      <c r="AZ8" s="485"/>
      <c r="BA8" s="485"/>
    </row>
    <row r="9" spans="2:53">
      <c r="B9" s="721"/>
      <c r="C9" s="341" t="s">
        <v>275</v>
      </c>
      <c r="D9" s="346"/>
      <c r="E9" s="346"/>
      <c r="F9" s="346">
        <v>0</v>
      </c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37">
        <f t="shared" ref="X9" si="20">SUM(D9:W9)</f>
        <v>0</v>
      </c>
      <c r="Y9" s="338">
        <f t="shared" ref="Y9" si="21">COUNTA(D9:W9)</f>
        <v>1</v>
      </c>
      <c r="Z9" s="349">
        <f t="shared" si="5"/>
        <v>0</v>
      </c>
      <c r="AA9" s="349">
        <f>Y9/'KNIGHTS 3RD'!$D$7</f>
        <v>0.05</v>
      </c>
      <c r="AB9" s="262"/>
      <c r="AC9" s="351">
        <f t="shared" ref="AC9" si="22">COUNTIF(D9:W9,2)</f>
        <v>0</v>
      </c>
      <c r="AD9" s="351">
        <f t="shared" ref="AD9" si="23">COUNTIF(D9:W9,1)</f>
        <v>0</v>
      </c>
      <c r="AE9" s="351">
        <f t="shared" ref="AE9" si="24">COUNTIF(D9:W9,0)</f>
        <v>1</v>
      </c>
      <c r="AF9" s="264"/>
      <c r="AG9" s="351">
        <f>COUNT(G9:W9)</f>
        <v>0</v>
      </c>
      <c r="AI9" s="371"/>
      <c r="AJ9" s="371"/>
      <c r="AK9" s="371"/>
      <c r="AM9" s="485"/>
      <c r="AN9" s="485"/>
      <c r="AO9" s="485"/>
      <c r="AP9" s="485"/>
      <c r="AQ9" s="485"/>
      <c r="AR9" s="485"/>
      <c r="AS9" s="485"/>
      <c r="AT9" s="485"/>
      <c r="AU9" s="485"/>
      <c r="AV9" s="485"/>
      <c r="AW9" s="485"/>
      <c r="AX9" s="485"/>
      <c r="AY9" s="485"/>
      <c r="AZ9" s="485"/>
      <c r="BA9" s="485"/>
    </row>
    <row r="10" spans="2:53">
      <c r="B10" s="721"/>
      <c r="C10" s="345" t="s">
        <v>149</v>
      </c>
      <c r="D10" s="434" t="s">
        <v>150</v>
      </c>
      <c r="E10" s="434" t="s">
        <v>148</v>
      </c>
      <c r="F10" s="434" t="s">
        <v>150</v>
      </c>
      <c r="G10" s="434" t="s">
        <v>148</v>
      </c>
      <c r="H10" s="434" t="s">
        <v>150</v>
      </c>
      <c r="I10" s="434" t="s">
        <v>148</v>
      </c>
      <c r="J10" s="434" t="s">
        <v>150</v>
      </c>
      <c r="K10" s="434" t="s">
        <v>148</v>
      </c>
      <c r="L10" s="434" t="s">
        <v>150</v>
      </c>
      <c r="M10" s="434" t="s">
        <v>148</v>
      </c>
      <c r="N10" s="434" t="s">
        <v>150</v>
      </c>
      <c r="O10" s="434" t="s">
        <v>148</v>
      </c>
      <c r="P10" s="434" t="s">
        <v>150</v>
      </c>
      <c r="Q10" s="434" t="s">
        <v>148</v>
      </c>
      <c r="R10" s="434" t="s">
        <v>150</v>
      </c>
      <c r="S10" s="434" t="s">
        <v>148</v>
      </c>
      <c r="T10" s="434" t="s">
        <v>150</v>
      </c>
      <c r="U10" s="434" t="s">
        <v>148</v>
      </c>
      <c r="V10" s="434" t="s">
        <v>150</v>
      </c>
      <c r="W10" s="434" t="s">
        <v>148</v>
      </c>
      <c r="X10" s="339">
        <f>SUM(X3:X9)</f>
        <v>86</v>
      </c>
      <c r="Y10" s="397"/>
      <c r="Z10" s="279"/>
      <c r="AA10" s="279"/>
      <c r="AB10" s="262"/>
      <c r="AC10" s="263"/>
      <c r="AD10" s="263"/>
      <c r="AE10" s="263"/>
      <c r="AF10" s="262"/>
      <c r="AG10" s="263"/>
      <c r="AI10" s="263"/>
      <c r="AJ10" s="263"/>
      <c r="AK10" s="263"/>
      <c r="AM10" s="263"/>
      <c r="AN10" s="263"/>
      <c r="AO10" s="263"/>
      <c r="AP10" s="263"/>
      <c r="AQ10" s="263"/>
      <c r="AR10" s="263"/>
      <c r="AS10" s="263"/>
      <c r="AT10" s="263"/>
      <c r="AU10" s="263"/>
      <c r="AV10" s="263"/>
    </row>
    <row r="11" spans="2:53">
      <c r="B11" s="721"/>
      <c r="C11" s="345" t="s">
        <v>151</v>
      </c>
      <c r="D11" s="434">
        <f t="shared" ref="D11:E11" si="25">SUM(D3:D9)</f>
        <v>4</v>
      </c>
      <c r="E11" s="434">
        <f t="shared" si="25"/>
        <v>3</v>
      </c>
      <c r="F11" s="434">
        <f t="shared" ref="F11:H11" si="26">SUM(F3:F9)</f>
        <v>4</v>
      </c>
      <c r="G11" s="434">
        <f t="shared" si="26"/>
        <v>2</v>
      </c>
      <c r="H11" s="434">
        <f t="shared" si="26"/>
        <v>3</v>
      </c>
      <c r="I11" s="434">
        <f t="shared" ref="I11:J11" si="27">SUM(I3:I9)</f>
        <v>2</v>
      </c>
      <c r="J11" s="434">
        <f t="shared" si="27"/>
        <v>2</v>
      </c>
      <c r="K11" s="434">
        <f t="shared" ref="K11:L11" si="28">SUM(K3:K9)</f>
        <v>4</v>
      </c>
      <c r="L11" s="434">
        <f t="shared" si="28"/>
        <v>3</v>
      </c>
      <c r="M11" s="434">
        <f t="shared" ref="M11:N11" si="29">SUM(M3:M9)</f>
        <v>4</v>
      </c>
      <c r="N11" s="434">
        <f t="shared" si="29"/>
        <v>5</v>
      </c>
      <c r="O11" s="434">
        <f t="shared" ref="O11:P11" si="30">SUM(O3:O9)</f>
        <v>5</v>
      </c>
      <c r="P11" s="434">
        <f t="shared" si="30"/>
        <v>6</v>
      </c>
      <c r="Q11" s="434">
        <f t="shared" ref="Q11:R11" si="31">SUM(Q3:Q9)</f>
        <v>6</v>
      </c>
      <c r="R11" s="434">
        <f t="shared" si="31"/>
        <v>7</v>
      </c>
      <c r="S11" s="434">
        <f t="shared" ref="S11:T11" si="32">SUM(S3:S9)</f>
        <v>5</v>
      </c>
      <c r="T11" s="434">
        <f t="shared" si="32"/>
        <v>4</v>
      </c>
      <c r="U11" s="434">
        <f t="shared" ref="U11:V11" si="33">SUM(U3:U9)</f>
        <v>6</v>
      </c>
      <c r="V11" s="434">
        <f t="shared" si="33"/>
        <v>5</v>
      </c>
      <c r="W11" s="434">
        <f t="shared" ref="W11" si="34">SUM(W3:W9)</f>
        <v>6</v>
      </c>
      <c r="Y11" s="397"/>
      <c r="Z11" s="279"/>
      <c r="AA11" s="279"/>
      <c r="AB11" s="262"/>
      <c r="AC11" s="263"/>
      <c r="AD11" s="263"/>
      <c r="AE11" s="263"/>
      <c r="AF11" s="262"/>
      <c r="AG11" s="263"/>
      <c r="AI11" s="263"/>
      <c r="AJ11" s="263"/>
      <c r="AK11" s="263"/>
      <c r="AM11" s="263"/>
      <c r="AN11" s="263"/>
      <c r="AO11" s="263"/>
      <c r="AP11" s="263"/>
      <c r="AQ11" s="263"/>
      <c r="AR11" s="263"/>
      <c r="AS11" s="263"/>
      <c r="AT11" s="263"/>
      <c r="AU11" s="263"/>
      <c r="AV11" s="263"/>
    </row>
    <row r="12" spans="2:53">
      <c r="B12" s="721"/>
      <c r="C12" s="345" t="s">
        <v>104</v>
      </c>
      <c r="D12" s="340" t="str">
        <f t="shared" ref="D12:I12" si="35">IF(D11&gt;4,"W",IF(D11=4,"D", IF(D11&lt;4,"L")))</f>
        <v>D</v>
      </c>
      <c r="E12" s="340" t="str">
        <f t="shared" si="35"/>
        <v>L</v>
      </c>
      <c r="F12" s="340" t="str">
        <f t="shared" si="35"/>
        <v>D</v>
      </c>
      <c r="G12" s="340" t="str">
        <f t="shared" si="35"/>
        <v>L</v>
      </c>
      <c r="H12" s="340" t="str">
        <f t="shared" si="35"/>
        <v>L</v>
      </c>
      <c r="I12" s="340" t="str">
        <f t="shared" si="35"/>
        <v>L</v>
      </c>
      <c r="J12" s="340" t="str">
        <f t="shared" ref="J12:K12" si="36">IF(J11&gt;4,"W",IF(J11=4,"D", IF(J11&lt;4,"L")))</f>
        <v>L</v>
      </c>
      <c r="K12" s="340" t="str">
        <f t="shared" si="36"/>
        <v>D</v>
      </c>
      <c r="L12" s="340" t="str">
        <f t="shared" ref="L12:M12" si="37">IF(L11&gt;4,"W",IF(L11=4,"D", IF(L11&lt;4,"L")))</f>
        <v>L</v>
      </c>
      <c r="M12" s="340" t="str">
        <f t="shared" si="37"/>
        <v>D</v>
      </c>
      <c r="N12" s="340" t="str">
        <f t="shared" ref="N12:O12" si="38">IF(N11&gt;4,"W",IF(N11=4,"D", IF(N11&lt;4,"L")))</f>
        <v>W</v>
      </c>
      <c r="O12" s="340" t="str">
        <f t="shared" si="38"/>
        <v>W</v>
      </c>
      <c r="P12" s="340" t="str">
        <f t="shared" ref="P12:Q12" si="39">IF(P11&gt;4,"W",IF(P11=4,"D", IF(P11&lt;4,"L")))</f>
        <v>W</v>
      </c>
      <c r="Q12" s="340" t="str">
        <f t="shared" si="39"/>
        <v>W</v>
      </c>
      <c r="R12" s="340" t="str">
        <f t="shared" ref="R12:S12" si="40">IF(R11&gt;4,"W",IF(R11=4,"D", IF(R11&lt;4,"L")))</f>
        <v>W</v>
      </c>
      <c r="S12" s="340" t="str">
        <f t="shared" si="40"/>
        <v>W</v>
      </c>
      <c r="T12" s="340" t="str">
        <f t="shared" ref="T12:U12" si="41">IF(T11&gt;4,"W",IF(T11=4,"D", IF(T11&lt;4,"L")))</f>
        <v>D</v>
      </c>
      <c r="U12" s="340" t="str">
        <f t="shared" si="41"/>
        <v>W</v>
      </c>
      <c r="V12" s="340" t="str">
        <f t="shared" ref="V12:W12" si="42">IF(V11&gt;4,"W",IF(V11=4,"D", IF(V11&lt;4,"L")))</f>
        <v>W</v>
      </c>
      <c r="W12" s="340" t="str">
        <f t="shared" si="42"/>
        <v>W</v>
      </c>
      <c r="X12" s="265"/>
      <c r="Y12" s="397"/>
      <c r="AV12" s="353"/>
    </row>
    <row r="13" spans="2:53">
      <c r="B13" s="722"/>
      <c r="C13" s="345" t="s">
        <v>105</v>
      </c>
      <c r="D13" s="340">
        <v>3</v>
      </c>
      <c r="E13" s="340">
        <v>5</v>
      </c>
      <c r="F13" s="340">
        <v>6</v>
      </c>
      <c r="G13" s="373">
        <v>6</v>
      </c>
      <c r="H13" s="340">
        <v>5</v>
      </c>
      <c r="I13" s="340">
        <v>6</v>
      </c>
      <c r="J13" s="340">
        <v>6</v>
      </c>
      <c r="K13" s="373">
        <v>6</v>
      </c>
      <c r="L13" s="340">
        <v>6</v>
      </c>
      <c r="M13" s="340">
        <v>5</v>
      </c>
      <c r="N13" s="340">
        <v>5</v>
      </c>
      <c r="O13" s="340">
        <v>5</v>
      </c>
      <c r="P13" s="340">
        <v>5</v>
      </c>
      <c r="Q13" s="340">
        <v>4</v>
      </c>
      <c r="R13" s="340">
        <v>4</v>
      </c>
      <c r="S13" s="340">
        <v>4</v>
      </c>
      <c r="T13" s="340">
        <v>4</v>
      </c>
      <c r="U13" s="373">
        <v>3</v>
      </c>
      <c r="V13" s="340">
        <v>3</v>
      </c>
      <c r="W13" s="340">
        <v>2</v>
      </c>
      <c r="X13" s="265"/>
      <c r="AV13" s="353"/>
    </row>
    <row r="14" spans="2:53"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6"/>
      <c r="Y14" s="266"/>
      <c r="Z14" s="266"/>
      <c r="AA14" s="266"/>
      <c r="AB14" s="266"/>
      <c r="AC14" s="266"/>
      <c r="AD14" s="266"/>
      <c r="AF14" s="266"/>
      <c r="AG14" s="266"/>
      <c r="AV14" s="353"/>
    </row>
    <row r="15" spans="2:53" ht="12.75" customHeight="1">
      <c r="B15" s="720" t="s">
        <v>235</v>
      </c>
      <c r="C15" s="342" t="s">
        <v>80</v>
      </c>
      <c r="D15" s="346">
        <v>1</v>
      </c>
      <c r="E15" s="346">
        <v>2</v>
      </c>
      <c r="F15" s="346">
        <v>1</v>
      </c>
      <c r="G15" s="346">
        <v>1</v>
      </c>
      <c r="H15" s="346">
        <v>2</v>
      </c>
      <c r="I15" s="346">
        <v>0</v>
      </c>
      <c r="J15" s="346">
        <v>2</v>
      </c>
      <c r="K15" s="346">
        <v>2</v>
      </c>
      <c r="L15" s="346">
        <v>0</v>
      </c>
      <c r="M15" s="346">
        <v>2</v>
      </c>
      <c r="N15" s="346"/>
      <c r="O15" s="346"/>
      <c r="P15" s="346">
        <v>2</v>
      </c>
      <c r="Q15" s="346">
        <v>0</v>
      </c>
      <c r="R15" s="346">
        <v>0</v>
      </c>
      <c r="S15" s="346">
        <v>2</v>
      </c>
      <c r="T15" s="346">
        <v>0</v>
      </c>
      <c r="U15" s="346">
        <v>2</v>
      </c>
      <c r="V15" s="346">
        <v>2</v>
      </c>
      <c r="W15" s="346">
        <v>1</v>
      </c>
      <c r="X15" s="337">
        <f t="shared" ref="X15:X20" si="43">SUM(D15:W15)</f>
        <v>22</v>
      </c>
      <c r="Y15" s="338">
        <f t="shared" ref="Y15:Y20" si="44">COUNTA(D15:W15)</f>
        <v>18</v>
      </c>
      <c r="Z15" s="349">
        <f t="shared" ref="Z15" si="45">(X15/(Y15*2))</f>
        <v>0.61111111111111116</v>
      </c>
      <c r="AA15" s="349">
        <f>Y15/'KNIGHTS 3RD'!$D$6</f>
        <v>0.9</v>
      </c>
      <c r="AB15" s="262"/>
      <c r="AC15" s="351">
        <f t="shared" ref="AC15:AC20" si="46">COUNTIF(D15:W15,2)</f>
        <v>9</v>
      </c>
      <c r="AD15" s="351">
        <f t="shared" ref="AD15:AD20" si="47">COUNTIF(D15:W15,1)</f>
        <v>4</v>
      </c>
      <c r="AE15" s="351">
        <f t="shared" ref="AE15:AE20" si="48">COUNTIF(D15:W15,0)</f>
        <v>5</v>
      </c>
      <c r="AF15" s="264"/>
      <c r="AG15" s="351">
        <f>COUNT(U15:W15)</f>
        <v>3</v>
      </c>
      <c r="AI15" s="371"/>
      <c r="AJ15" s="371"/>
      <c r="AK15" s="354">
        <v>10</v>
      </c>
      <c r="AM15" s="371"/>
      <c r="AN15" s="371"/>
      <c r="AO15" s="371"/>
      <c r="AP15" s="371"/>
      <c r="AQ15" s="371"/>
      <c r="AR15" s="371"/>
      <c r="AS15" s="371"/>
      <c r="AT15" s="354">
        <v>8</v>
      </c>
      <c r="AU15" s="354">
        <v>7</v>
      </c>
      <c r="AV15" s="354">
        <v>8</v>
      </c>
      <c r="AW15" s="355">
        <v>9</v>
      </c>
      <c r="AX15" s="354">
        <v>7</v>
      </c>
      <c r="AY15" s="354">
        <v>7</v>
      </c>
      <c r="AZ15" s="354">
        <v>9</v>
      </c>
      <c r="BA15" s="354">
        <v>10</v>
      </c>
    </row>
    <row r="16" spans="2:53">
      <c r="B16" s="721"/>
      <c r="C16" s="341" t="s">
        <v>209</v>
      </c>
      <c r="D16" s="346"/>
      <c r="E16" s="346">
        <v>2</v>
      </c>
      <c r="F16" s="346">
        <v>1</v>
      </c>
      <c r="G16" s="346">
        <v>1</v>
      </c>
      <c r="H16" s="346"/>
      <c r="I16" s="346">
        <v>2</v>
      </c>
      <c r="J16" s="346"/>
      <c r="K16" s="346"/>
      <c r="L16" s="346">
        <v>1</v>
      </c>
      <c r="M16" s="346">
        <v>0</v>
      </c>
      <c r="N16" s="346">
        <v>0</v>
      </c>
      <c r="O16" s="346">
        <v>0</v>
      </c>
      <c r="P16" s="346"/>
      <c r="Q16" s="346"/>
      <c r="R16" s="346">
        <v>1</v>
      </c>
      <c r="S16" s="346">
        <v>1</v>
      </c>
      <c r="T16" s="346"/>
      <c r="U16" s="346">
        <v>1</v>
      </c>
      <c r="V16" s="346"/>
      <c r="W16" s="346"/>
      <c r="X16" s="337">
        <f t="shared" si="43"/>
        <v>10</v>
      </c>
      <c r="Y16" s="338">
        <f t="shared" si="44"/>
        <v>11</v>
      </c>
      <c r="Z16" s="349">
        <f t="shared" ref="Z16:Z17" si="49">(X16/(Y16*2))</f>
        <v>0.45454545454545453</v>
      </c>
      <c r="AA16" s="349">
        <f>Y16/'KNIGHTS 3RD'!$D$6</f>
        <v>0.55000000000000004</v>
      </c>
      <c r="AB16" s="262"/>
      <c r="AC16" s="351">
        <f t="shared" si="46"/>
        <v>2</v>
      </c>
      <c r="AD16" s="351">
        <f t="shared" si="47"/>
        <v>6</v>
      </c>
      <c r="AE16" s="351">
        <f t="shared" si="48"/>
        <v>3</v>
      </c>
      <c r="AF16" s="264"/>
      <c r="AG16" s="351">
        <f>COUNT(P16:W16)</f>
        <v>3</v>
      </c>
      <c r="AI16" s="485">
        <v>24</v>
      </c>
      <c r="AJ16" s="485" t="s">
        <v>131</v>
      </c>
      <c r="AK16" s="487">
        <v>4</v>
      </c>
      <c r="AL16" s="486"/>
      <c r="AM16" s="485"/>
      <c r="AN16" s="485"/>
      <c r="AO16" s="485"/>
      <c r="AP16" s="485"/>
      <c r="AQ16" s="485"/>
      <c r="AR16" s="485"/>
      <c r="AS16" s="485"/>
      <c r="AT16" s="487">
        <v>1</v>
      </c>
      <c r="AU16" s="487">
        <v>4</v>
      </c>
      <c r="AV16" s="485"/>
      <c r="AW16" s="485"/>
      <c r="AX16" s="356">
        <v>0</v>
      </c>
      <c r="AY16" s="371"/>
      <c r="AZ16" s="371">
        <v>0</v>
      </c>
      <c r="BA16" s="354">
        <v>1</v>
      </c>
    </row>
    <row r="17" spans="1:53">
      <c r="B17" s="721"/>
      <c r="C17" s="341" t="s">
        <v>30</v>
      </c>
      <c r="D17" s="346">
        <v>0</v>
      </c>
      <c r="E17" s="346"/>
      <c r="F17" s="346"/>
      <c r="G17" s="346">
        <v>2</v>
      </c>
      <c r="H17" s="346">
        <v>2</v>
      </c>
      <c r="I17" s="346"/>
      <c r="J17" s="346">
        <v>2</v>
      </c>
      <c r="K17" s="346">
        <v>1</v>
      </c>
      <c r="L17" s="346">
        <v>1</v>
      </c>
      <c r="M17" s="346">
        <v>2</v>
      </c>
      <c r="N17" s="346">
        <v>2</v>
      </c>
      <c r="O17" s="346">
        <v>1</v>
      </c>
      <c r="P17" s="346">
        <v>1</v>
      </c>
      <c r="Q17" s="346">
        <v>1</v>
      </c>
      <c r="R17" s="346">
        <v>0</v>
      </c>
      <c r="S17" s="346">
        <v>0</v>
      </c>
      <c r="T17" s="346">
        <v>1</v>
      </c>
      <c r="U17" s="346"/>
      <c r="V17" s="346">
        <v>1</v>
      </c>
      <c r="W17" s="346">
        <v>0</v>
      </c>
      <c r="X17" s="337">
        <f t="shared" si="43"/>
        <v>17</v>
      </c>
      <c r="Y17" s="338">
        <f t="shared" si="44"/>
        <v>16</v>
      </c>
      <c r="Z17" s="349">
        <f t="shared" si="49"/>
        <v>0.53125</v>
      </c>
      <c r="AA17" s="349">
        <f>Y17/'KNIGHTS 3RD'!$D$6</f>
        <v>0.8</v>
      </c>
      <c r="AB17" s="262"/>
      <c r="AC17" s="351">
        <f t="shared" si="46"/>
        <v>5</v>
      </c>
      <c r="AD17" s="351">
        <f t="shared" si="47"/>
        <v>7</v>
      </c>
      <c r="AE17" s="351">
        <f t="shared" si="48"/>
        <v>4</v>
      </c>
      <c r="AF17" s="264"/>
      <c r="AG17" s="351">
        <v>0</v>
      </c>
      <c r="AI17" s="371">
        <v>45</v>
      </c>
      <c r="AJ17" s="371" t="s">
        <v>131</v>
      </c>
      <c r="AK17" s="354">
        <v>21</v>
      </c>
      <c r="AM17" s="355">
        <v>11</v>
      </c>
      <c r="AN17" s="354">
        <v>21</v>
      </c>
      <c r="AO17" s="354">
        <v>13</v>
      </c>
      <c r="AP17" s="354">
        <v>17</v>
      </c>
      <c r="AQ17" s="354">
        <v>18</v>
      </c>
      <c r="AR17" s="354">
        <v>13</v>
      </c>
      <c r="AS17" s="354">
        <v>14</v>
      </c>
      <c r="AT17" s="355">
        <v>11</v>
      </c>
      <c r="AU17" s="354">
        <v>21</v>
      </c>
      <c r="AV17" s="355">
        <v>11</v>
      </c>
      <c r="AW17" s="354">
        <v>19</v>
      </c>
      <c r="AX17" s="354">
        <v>12</v>
      </c>
      <c r="AY17" s="354">
        <v>12</v>
      </c>
      <c r="AZ17" s="354">
        <v>7</v>
      </c>
      <c r="BA17" s="354">
        <v>16</v>
      </c>
    </row>
    <row r="18" spans="1:53">
      <c r="A18" s="264"/>
      <c r="B18" s="721"/>
      <c r="C18" s="341" t="s">
        <v>31</v>
      </c>
      <c r="D18" s="346">
        <v>1</v>
      </c>
      <c r="E18" s="346">
        <v>1</v>
      </c>
      <c r="F18" s="346">
        <v>2</v>
      </c>
      <c r="G18" s="346">
        <v>2</v>
      </c>
      <c r="H18" s="346">
        <v>1</v>
      </c>
      <c r="I18" s="346">
        <v>1</v>
      </c>
      <c r="J18" s="346">
        <v>1</v>
      </c>
      <c r="K18" s="346">
        <v>2</v>
      </c>
      <c r="L18" s="346">
        <v>2</v>
      </c>
      <c r="M18" s="346"/>
      <c r="N18" s="346">
        <v>0</v>
      </c>
      <c r="O18" s="346">
        <v>1</v>
      </c>
      <c r="P18" s="346">
        <v>0</v>
      </c>
      <c r="Q18" s="346">
        <v>0</v>
      </c>
      <c r="R18" s="346"/>
      <c r="S18" s="346">
        <v>1</v>
      </c>
      <c r="T18" s="346">
        <v>1</v>
      </c>
      <c r="U18" s="346">
        <v>1</v>
      </c>
      <c r="V18" s="346">
        <v>2</v>
      </c>
      <c r="W18" s="346">
        <v>2</v>
      </c>
      <c r="X18" s="337">
        <f t="shared" si="43"/>
        <v>21</v>
      </c>
      <c r="Y18" s="338">
        <f t="shared" si="44"/>
        <v>18</v>
      </c>
      <c r="Z18" s="349">
        <f>(X18/(Y18*2))</f>
        <v>0.58333333333333337</v>
      </c>
      <c r="AA18" s="349">
        <f>Y18/'KNIGHTS 3RD'!$D$6</f>
        <v>0.9</v>
      </c>
      <c r="AB18" s="262"/>
      <c r="AC18" s="351">
        <f t="shared" si="46"/>
        <v>6</v>
      </c>
      <c r="AD18" s="351">
        <f t="shared" si="47"/>
        <v>9</v>
      </c>
      <c r="AE18" s="351">
        <f t="shared" si="48"/>
        <v>3</v>
      </c>
      <c r="AF18" s="264"/>
      <c r="AG18" s="351">
        <f>COUNT(R18:W18)</f>
        <v>5</v>
      </c>
      <c r="AI18" s="371">
        <v>37</v>
      </c>
      <c r="AJ18" s="371" t="s">
        <v>124</v>
      </c>
      <c r="AK18" s="354">
        <v>30</v>
      </c>
      <c r="AM18" s="355">
        <v>14</v>
      </c>
      <c r="AN18" s="354">
        <v>17</v>
      </c>
      <c r="AO18" s="354">
        <v>19</v>
      </c>
      <c r="AP18" s="354">
        <v>21</v>
      </c>
      <c r="AQ18" s="354">
        <v>16</v>
      </c>
      <c r="AR18" s="354">
        <v>15</v>
      </c>
      <c r="AS18" s="354">
        <v>14</v>
      </c>
      <c r="AT18" s="355">
        <v>6</v>
      </c>
      <c r="AU18" s="354">
        <v>16</v>
      </c>
      <c r="AV18" s="355">
        <v>14</v>
      </c>
      <c r="AW18" s="354">
        <v>30</v>
      </c>
      <c r="AX18" s="354">
        <v>16</v>
      </c>
      <c r="AY18" s="354">
        <v>12</v>
      </c>
      <c r="AZ18" s="354">
        <v>13</v>
      </c>
      <c r="BA18" s="354">
        <v>9</v>
      </c>
    </row>
    <row r="19" spans="1:53">
      <c r="A19" s="264"/>
      <c r="B19" s="721"/>
      <c r="C19" s="341" t="s">
        <v>192</v>
      </c>
      <c r="D19" s="346">
        <v>1</v>
      </c>
      <c r="E19" s="346">
        <v>0</v>
      </c>
      <c r="F19" s="346">
        <v>1</v>
      </c>
      <c r="G19" s="346"/>
      <c r="H19" s="346">
        <v>0</v>
      </c>
      <c r="I19" s="346">
        <v>1</v>
      </c>
      <c r="J19" s="346">
        <v>1</v>
      </c>
      <c r="K19" s="346">
        <v>1</v>
      </c>
      <c r="L19" s="346"/>
      <c r="M19" s="346">
        <v>1</v>
      </c>
      <c r="N19" s="346">
        <v>1</v>
      </c>
      <c r="O19" s="346">
        <v>1</v>
      </c>
      <c r="P19" s="346">
        <v>1</v>
      </c>
      <c r="Q19" s="346">
        <v>0</v>
      </c>
      <c r="R19" s="346">
        <v>0</v>
      </c>
      <c r="S19" s="346"/>
      <c r="T19" s="346">
        <v>2</v>
      </c>
      <c r="U19" s="346">
        <v>1</v>
      </c>
      <c r="V19" s="346">
        <v>2</v>
      </c>
      <c r="W19" s="346">
        <v>0</v>
      </c>
      <c r="X19" s="337">
        <f t="shared" si="43"/>
        <v>14</v>
      </c>
      <c r="Y19" s="338">
        <f t="shared" si="44"/>
        <v>17</v>
      </c>
      <c r="Z19" s="349">
        <f t="shared" ref="Z19" si="50">(X19/(Y19*2))</f>
        <v>0.41176470588235292</v>
      </c>
      <c r="AA19" s="349">
        <f>Y19/'KNIGHTS 3RD'!$D$6</f>
        <v>0.85</v>
      </c>
      <c r="AB19" s="262"/>
      <c r="AC19" s="351">
        <f t="shared" si="46"/>
        <v>2</v>
      </c>
      <c r="AD19" s="351">
        <f t="shared" si="47"/>
        <v>10</v>
      </c>
      <c r="AE19" s="351">
        <f t="shared" si="48"/>
        <v>5</v>
      </c>
      <c r="AF19" s="264"/>
      <c r="AG19" s="351">
        <v>0</v>
      </c>
      <c r="AI19" s="485"/>
      <c r="AJ19" s="485"/>
      <c r="AK19" s="487">
        <v>8</v>
      </c>
      <c r="AL19" s="486"/>
      <c r="AM19" s="485"/>
      <c r="AN19" s="485"/>
      <c r="AO19" s="485"/>
      <c r="AP19" s="485"/>
      <c r="AQ19" s="485"/>
      <c r="AR19" s="485"/>
      <c r="AS19" s="485"/>
      <c r="AT19" s="487">
        <v>5</v>
      </c>
      <c r="AU19" s="487">
        <v>6</v>
      </c>
      <c r="AV19" s="487">
        <v>5</v>
      </c>
      <c r="AW19" s="488">
        <v>0</v>
      </c>
      <c r="AX19" s="356">
        <v>0</v>
      </c>
      <c r="AY19" s="354">
        <v>0</v>
      </c>
      <c r="AZ19" s="354">
        <v>8</v>
      </c>
      <c r="BA19" s="354">
        <v>8</v>
      </c>
    </row>
    <row r="20" spans="1:53">
      <c r="B20" s="721"/>
      <c r="C20" s="341" t="s">
        <v>239</v>
      </c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6"/>
      <c r="R20" s="346"/>
      <c r="S20" s="346"/>
      <c r="T20" s="346"/>
      <c r="U20" s="346"/>
      <c r="V20" s="346"/>
      <c r="W20" s="346"/>
      <c r="X20" s="337">
        <f t="shared" si="43"/>
        <v>0</v>
      </c>
      <c r="Y20" s="338">
        <f t="shared" si="44"/>
        <v>0</v>
      </c>
      <c r="Z20" s="349" t="e">
        <f t="shared" ref="Z20" si="51">(X20/(Y20*2))</f>
        <v>#DIV/0!</v>
      </c>
      <c r="AA20" s="349">
        <f>Y20/'KNIGHTS 3RD'!$D$6</f>
        <v>0</v>
      </c>
      <c r="AB20" s="262"/>
      <c r="AC20" s="351">
        <f t="shared" si="46"/>
        <v>0</v>
      </c>
      <c r="AD20" s="351">
        <f t="shared" si="47"/>
        <v>0</v>
      </c>
      <c r="AE20" s="351">
        <f t="shared" si="48"/>
        <v>0</v>
      </c>
      <c r="AF20" s="264"/>
      <c r="AG20" s="351">
        <f>Y20</f>
        <v>0</v>
      </c>
      <c r="AI20" s="485"/>
      <c r="AJ20" s="485"/>
      <c r="AK20" s="485"/>
      <c r="AL20" s="486"/>
      <c r="AM20" s="485"/>
      <c r="AN20" s="485"/>
      <c r="AO20" s="485"/>
      <c r="AP20" s="485"/>
      <c r="AQ20" s="485"/>
      <c r="AR20" s="485"/>
      <c r="AS20" s="485"/>
      <c r="AT20" s="485"/>
      <c r="AU20" s="485"/>
      <c r="AV20" s="485"/>
      <c r="AW20" s="485"/>
      <c r="AX20" s="485"/>
      <c r="AY20" s="485"/>
      <c r="AZ20" s="485"/>
      <c r="BA20" s="485"/>
    </row>
    <row r="21" spans="1:53">
      <c r="B21" s="721"/>
      <c r="C21" s="345" t="s">
        <v>149</v>
      </c>
      <c r="D21" s="434" t="s">
        <v>148</v>
      </c>
      <c r="E21" s="434" t="s">
        <v>150</v>
      </c>
      <c r="F21" s="434" t="s">
        <v>150</v>
      </c>
      <c r="G21" s="434" t="s">
        <v>148</v>
      </c>
      <c r="H21" s="434" t="s">
        <v>150</v>
      </c>
      <c r="I21" s="434" t="s">
        <v>150</v>
      </c>
      <c r="J21" s="434" t="s">
        <v>148</v>
      </c>
      <c r="K21" s="434" t="s">
        <v>148</v>
      </c>
      <c r="L21" s="434" t="s">
        <v>150</v>
      </c>
      <c r="M21" s="434" t="s">
        <v>148</v>
      </c>
      <c r="N21" s="434" t="s">
        <v>148</v>
      </c>
      <c r="O21" s="434" t="s">
        <v>150</v>
      </c>
      <c r="P21" s="434" t="s">
        <v>150</v>
      </c>
      <c r="Q21" s="434" t="s">
        <v>148</v>
      </c>
      <c r="R21" s="434" t="s">
        <v>150</v>
      </c>
      <c r="S21" s="434" t="s">
        <v>150</v>
      </c>
      <c r="T21" s="434" t="s">
        <v>148</v>
      </c>
      <c r="U21" s="434" t="s">
        <v>148</v>
      </c>
      <c r="V21" s="434" t="s">
        <v>150</v>
      </c>
      <c r="W21" s="434" t="s">
        <v>148</v>
      </c>
      <c r="X21" s="339">
        <f>SUM(X15:X20)</f>
        <v>84</v>
      </c>
      <c r="Y21" s="397"/>
      <c r="Z21" s="279"/>
      <c r="AA21" s="279"/>
      <c r="AB21" s="262"/>
      <c r="AC21" s="263"/>
      <c r="AD21" s="263"/>
      <c r="AE21" s="263"/>
      <c r="AF21" s="262"/>
      <c r="AG21" s="263"/>
      <c r="AI21" s="263"/>
      <c r="AJ21" s="263"/>
      <c r="AK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</row>
    <row r="22" spans="1:53">
      <c r="B22" s="721"/>
      <c r="C22" s="345" t="s">
        <v>151</v>
      </c>
      <c r="D22" s="434">
        <f t="shared" ref="D22:E22" si="52">SUM(D15:D20)</f>
        <v>3</v>
      </c>
      <c r="E22" s="434">
        <f t="shared" si="52"/>
        <v>5</v>
      </c>
      <c r="F22" s="434">
        <f t="shared" ref="F22:H22" si="53">SUM(F15:F20)</f>
        <v>5</v>
      </c>
      <c r="G22" s="434">
        <f t="shared" si="53"/>
        <v>6</v>
      </c>
      <c r="H22" s="434">
        <f t="shared" si="53"/>
        <v>5</v>
      </c>
      <c r="I22" s="434">
        <f t="shared" ref="I22:J22" si="54">SUM(I15:I20)</f>
        <v>4</v>
      </c>
      <c r="J22" s="434">
        <f t="shared" si="54"/>
        <v>6</v>
      </c>
      <c r="K22" s="434">
        <f t="shared" ref="K22:L22" si="55">SUM(K15:K20)</f>
        <v>6</v>
      </c>
      <c r="L22" s="434">
        <f t="shared" si="55"/>
        <v>4</v>
      </c>
      <c r="M22" s="434">
        <f t="shared" ref="M22:N22" si="56">SUM(M15:M20)</f>
        <v>5</v>
      </c>
      <c r="N22" s="434">
        <f t="shared" si="56"/>
        <v>3</v>
      </c>
      <c r="O22" s="434">
        <f t="shared" ref="O22:P22" si="57">SUM(O15:O20)</f>
        <v>3</v>
      </c>
      <c r="P22" s="434">
        <f t="shared" si="57"/>
        <v>4</v>
      </c>
      <c r="Q22" s="434">
        <f t="shared" ref="Q22:R22" si="58">SUM(Q15:Q20)</f>
        <v>1</v>
      </c>
      <c r="R22" s="434">
        <f t="shared" si="58"/>
        <v>1</v>
      </c>
      <c r="S22" s="434">
        <f t="shared" ref="S22:T22" si="59">SUM(S15:S20)</f>
        <v>4</v>
      </c>
      <c r="T22" s="434">
        <f t="shared" si="59"/>
        <v>4</v>
      </c>
      <c r="U22" s="434">
        <f t="shared" ref="U22:V22" si="60">SUM(U15:U20)</f>
        <v>5</v>
      </c>
      <c r="V22" s="434">
        <f t="shared" si="60"/>
        <v>7</v>
      </c>
      <c r="W22" s="434">
        <f t="shared" ref="W22" si="61">SUM(W15:W20)</f>
        <v>3</v>
      </c>
      <c r="Y22" s="397"/>
      <c r="Z22" s="279"/>
      <c r="AA22" s="279"/>
      <c r="AB22" s="262"/>
      <c r="AC22" s="263"/>
      <c r="AD22" s="263"/>
      <c r="AE22" s="263"/>
      <c r="AF22" s="262"/>
      <c r="AG22" s="263"/>
      <c r="AI22" s="263"/>
      <c r="AJ22" s="263"/>
      <c r="AK22" s="263"/>
      <c r="AM22" s="263"/>
      <c r="AN22" s="263"/>
      <c r="AO22" s="263"/>
      <c r="AP22" s="263"/>
      <c r="AQ22" s="263"/>
      <c r="AR22" s="263"/>
      <c r="AS22" s="263"/>
      <c r="AT22" s="263"/>
      <c r="AU22" s="263"/>
      <c r="AV22" s="263"/>
    </row>
    <row r="23" spans="1:53">
      <c r="B23" s="721"/>
      <c r="C23" s="345" t="s">
        <v>104</v>
      </c>
      <c r="D23" s="340" t="str">
        <f t="shared" ref="D23:I23" si="62">IF(D22&gt;4,"W",IF(D22=4,"D", IF(D22&lt;4,"L")))</f>
        <v>L</v>
      </c>
      <c r="E23" s="340" t="str">
        <f t="shared" si="62"/>
        <v>W</v>
      </c>
      <c r="F23" s="340" t="str">
        <f t="shared" si="62"/>
        <v>W</v>
      </c>
      <c r="G23" s="340" t="str">
        <f t="shared" si="62"/>
        <v>W</v>
      </c>
      <c r="H23" s="340" t="str">
        <f t="shared" si="62"/>
        <v>W</v>
      </c>
      <c r="I23" s="340" t="str">
        <f t="shared" si="62"/>
        <v>D</v>
      </c>
      <c r="J23" s="340" t="str">
        <f t="shared" ref="J23:K23" si="63">IF(J22&gt;4,"W",IF(J22=4,"D", IF(J22&lt;4,"L")))</f>
        <v>W</v>
      </c>
      <c r="K23" s="340" t="str">
        <f t="shared" si="63"/>
        <v>W</v>
      </c>
      <c r="L23" s="340" t="str">
        <f t="shared" ref="L23:M23" si="64">IF(L22&gt;4,"W",IF(L22=4,"D", IF(L22&lt;4,"L")))</f>
        <v>D</v>
      </c>
      <c r="M23" s="340" t="str">
        <f t="shared" si="64"/>
        <v>W</v>
      </c>
      <c r="N23" s="340" t="str">
        <f t="shared" ref="N23:O23" si="65">IF(N22&gt;4,"W",IF(N22=4,"D", IF(N22&lt;4,"L")))</f>
        <v>L</v>
      </c>
      <c r="O23" s="340" t="str">
        <f t="shared" si="65"/>
        <v>L</v>
      </c>
      <c r="P23" s="340" t="str">
        <f t="shared" ref="P23:Q23" si="66">IF(P22&gt;4,"W",IF(P22=4,"D", IF(P22&lt;4,"L")))</f>
        <v>D</v>
      </c>
      <c r="Q23" s="340" t="str">
        <f t="shared" si="66"/>
        <v>L</v>
      </c>
      <c r="R23" s="340" t="str">
        <f t="shared" ref="R23:S23" si="67">IF(R22&gt;4,"W",IF(R22=4,"D", IF(R22&lt;4,"L")))</f>
        <v>L</v>
      </c>
      <c r="S23" s="340" t="str">
        <f t="shared" si="67"/>
        <v>D</v>
      </c>
      <c r="T23" s="340" t="str">
        <f t="shared" ref="T23:U23" si="68">IF(T22&gt;4,"W",IF(T22=4,"D", IF(T22&lt;4,"L")))</f>
        <v>D</v>
      </c>
      <c r="U23" s="340" t="str">
        <f t="shared" si="68"/>
        <v>W</v>
      </c>
      <c r="V23" s="340" t="str">
        <f t="shared" ref="V23:W23" si="69">IF(V22&gt;4,"W",IF(V22=4,"D", IF(V22&lt;4,"L")))</f>
        <v>W</v>
      </c>
      <c r="W23" s="340" t="str">
        <f t="shared" si="69"/>
        <v>L</v>
      </c>
      <c r="X23" s="265"/>
      <c r="Y23" s="397"/>
      <c r="AI23" s="261"/>
      <c r="AJ23" s="261"/>
      <c r="AK23" s="261"/>
      <c r="AM23" s="261"/>
      <c r="AN23" s="261"/>
      <c r="AO23" s="261"/>
      <c r="AP23" s="261"/>
    </row>
    <row r="24" spans="1:53">
      <c r="B24" s="722"/>
      <c r="C24" s="345" t="s">
        <v>105</v>
      </c>
      <c r="D24" s="340">
        <v>5</v>
      </c>
      <c r="E24" s="340">
        <v>6</v>
      </c>
      <c r="F24" s="340">
        <v>5</v>
      </c>
      <c r="G24" s="373">
        <v>3</v>
      </c>
      <c r="H24" s="340">
        <v>2</v>
      </c>
      <c r="I24" s="340">
        <v>3</v>
      </c>
      <c r="J24" s="340">
        <v>2</v>
      </c>
      <c r="K24" s="373">
        <v>1</v>
      </c>
      <c r="L24" s="340">
        <v>1</v>
      </c>
      <c r="M24" s="340">
        <v>1</v>
      </c>
      <c r="N24" s="340">
        <v>1</v>
      </c>
      <c r="O24" s="340">
        <v>2</v>
      </c>
      <c r="P24" s="340">
        <v>2</v>
      </c>
      <c r="Q24" s="340">
        <v>2</v>
      </c>
      <c r="R24" s="340">
        <v>3</v>
      </c>
      <c r="S24" s="340">
        <v>3</v>
      </c>
      <c r="T24" s="340">
        <v>3</v>
      </c>
      <c r="U24" s="373">
        <v>2</v>
      </c>
      <c r="V24" s="340">
        <v>2</v>
      </c>
      <c r="W24" s="340">
        <v>3</v>
      </c>
      <c r="X24" s="265"/>
      <c r="AI24" s="261"/>
      <c r="AJ24" s="261"/>
      <c r="AK24" s="261"/>
      <c r="AM24" s="261"/>
      <c r="AN24" s="261"/>
      <c r="AO24" s="261"/>
      <c r="AP24" s="261"/>
    </row>
    <row r="25" spans="1:53"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6"/>
      <c r="Y25" s="266"/>
      <c r="Z25" s="266"/>
      <c r="AA25" s="266"/>
      <c r="AB25" s="266"/>
      <c r="AC25" s="266"/>
      <c r="AD25" s="266"/>
      <c r="AF25" s="266"/>
      <c r="AG25" s="266"/>
      <c r="AV25" s="353"/>
    </row>
    <row r="26" spans="1:53">
      <c r="B26" s="720" t="s">
        <v>65</v>
      </c>
      <c r="C26" s="342" t="s">
        <v>16</v>
      </c>
      <c r="D26" s="346">
        <v>2</v>
      </c>
      <c r="E26" s="346">
        <v>2</v>
      </c>
      <c r="F26" s="346">
        <v>1</v>
      </c>
      <c r="G26" s="346"/>
      <c r="H26" s="346">
        <v>2</v>
      </c>
      <c r="I26" s="346">
        <v>2</v>
      </c>
      <c r="J26" s="346">
        <v>2</v>
      </c>
      <c r="K26" s="346">
        <v>2</v>
      </c>
      <c r="L26" s="346"/>
      <c r="M26" s="346">
        <v>2</v>
      </c>
      <c r="N26" s="346">
        <v>1</v>
      </c>
      <c r="O26" s="346">
        <v>1</v>
      </c>
      <c r="P26" s="346">
        <v>1</v>
      </c>
      <c r="Q26" s="346">
        <v>1</v>
      </c>
      <c r="R26" s="346">
        <v>2</v>
      </c>
      <c r="S26" s="346">
        <v>0</v>
      </c>
      <c r="T26" s="623">
        <v>2</v>
      </c>
      <c r="U26" s="346">
        <v>0</v>
      </c>
      <c r="V26" s="346">
        <v>0</v>
      </c>
      <c r="W26" s="346">
        <v>2</v>
      </c>
      <c r="X26" s="337">
        <f>SUM(D26:W26)</f>
        <v>25</v>
      </c>
      <c r="Y26" s="338">
        <f>COUNTA(D26:W26)</f>
        <v>18</v>
      </c>
      <c r="Z26" s="349">
        <f t="shared" ref="Z26" si="70">(X26/(Y26*2))</f>
        <v>0.69444444444444442</v>
      </c>
      <c r="AA26" s="349">
        <f>Y26/'KNIGHTS 3RD'!$D$5</f>
        <v>0.9</v>
      </c>
      <c r="AB26" s="262"/>
      <c r="AC26" s="351">
        <f>COUNTIF(D26:W26,2)</f>
        <v>10</v>
      </c>
      <c r="AD26" s="351">
        <f>COUNTIF(D26:W26,1)</f>
        <v>5</v>
      </c>
      <c r="AE26" s="351">
        <f>COUNTIF(D26:W26,0)</f>
        <v>3</v>
      </c>
      <c r="AF26" s="264"/>
      <c r="AG26" s="351">
        <f>COUNT(W26:W26)</f>
        <v>1</v>
      </c>
      <c r="AI26" s="371">
        <v>39</v>
      </c>
      <c r="AJ26" s="371" t="s">
        <v>203</v>
      </c>
      <c r="AK26" s="354">
        <v>31</v>
      </c>
      <c r="AM26" s="356">
        <v>14</v>
      </c>
      <c r="AN26" s="355">
        <v>21</v>
      </c>
      <c r="AO26" s="356">
        <v>16</v>
      </c>
      <c r="AP26" s="355">
        <v>16</v>
      </c>
      <c r="AQ26" s="354">
        <v>31</v>
      </c>
      <c r="AR26" s="355">
        <v>17</v>
      </c>
      <c r="AS26" s="354">
        <v>28</v>
      </c>
      <c r="AT26" s="355">
        <v>21</v>
      </c>
      <c r="AU26" s="354">
        <v>25</v>
      </c>
      <c r="AV26" s="355">
        <v>23</v>
      </c>
      <c r="AW26" s="355">
        <v>24</v>
      </c>
      <c r="AX26" s="355">
        <v>12</v>
      </c>
      <c r="AY26" s="354">
        <v>18</v>
      </c>
      <c r="AZ26" s="354">
        <v>25</v>
      </c>
      <c r="BA26" s="354">
        <v>21</v>
      </c>
    </row>
    <row r="27" spans="1:53">
      <c r="B27" s="721"/>
      <c r="C27" s="341" t="s">
        <v>34</v>
      </c>
      <c r="D27" s="346"/>
      <c r="E27" s="346">
        <v>1</v>
      </c>
      <c r="F27" s="346">
        <v>2</v>
      </c>
      <c r="G27" s="346">
        <v>2</v>
      </c>
      <c r="H27" s="346">
        <v>0</v>
      </c>
      <c r="I27" s="346">
        <v>2</v>
      </c>
      <c r="J27" s="346">
        <v>2</v>
      </c>
      <c r="K27" s="346"/>
      <c r="L27" s="346">
        <v>1</v>
      </c>
      <c r="M27" s="346">
        <v>0</v>
      </c>
      <c r="N27" s="346"/>
      <c r="O27" s="346"/>
      <c r="P27" s="346"/>
      <c r="Q27" s="346"/>
      <c r="R27" s="346"/>
      <c r="S27" s="346"/>
      <c r="T27" s="623">
        <v>1</v>
      </c>
      <c r="U27" s="346">
        <v>0</v>
      </c>
      <c r="V27" s="346">
        <v>1</v>
      </c>
      <c r="W27" s="346">
        <v>0</v>
      </c>
      <c r="X27" s="337">
        <f>SUM(D27:W27)</f>
        <v>12</v>
      </c>
      <c r="Y27" s="338">
        <f>COUNTA(D27:W27)</f>
        <v>12</v>
      </c>
      <c r="Z27" s="349">
        <f t="shared" ref="Z27:Z30" si="71">(X27/(Y27*2))</f>
        <v>0.5</v>
      </c>
      <c r="AA27" s="349">
        <f>Y27/'KNIGHTS 3RD'!$D$5</f>
        <v>0.6</v>
      </c>
      <c r="AB27" s="262"/>
      <c r="AC27" s="351">
        <f>COUNTIF(D27:W27,2)</f>
        <v>4</v>
      </c>
      <c r="AD27" s="351">
        <f>COUNTIF(D27:W27,1)</f>
        <v>4</v>
      </c>
      <c r="AE27" s="351">
        <f>COUNTIF(D27:W27,0)</f>
        <v>4</v>
      </c>
      <c r="AF27" s="264"/>
      <c r="AG27" s="351">
        <v>0</v>
      </c>
      <c r="AI27" s="371">
        <v>30</v>
      </c>
      <c r="AJ27" s="371" t="s">
        <v>125</v>
      </c>
      <c r="AK27" s="354">
        <v>12</v>
      </c>
      <c r="AM27" s="355">
        <v>9</v>
      </c>
      <c r="AN27" s="354">
        <v>12</v>
      </c>
      <c r="AO27" s="354">
        <v>10</v>
      </c>
      <c r="AP27" s="354">
        <v>11</v>
      </c>
      <c r="AQ27" s="354">
        <v>9</v>
      </c>
      <c r="AR27" s="354">
        <v>11</v>
      </c>
      <c r="AS27" s="354">
        <v>8</v>
      </c>
      <c r="AT27" s="355">
        <v>5</v>
      </c>
      <c r="AU27" s="354">
        <v>7</v>
      </c>
      <c r="AV27" s="355">
        <v>2</v>
      </c>
      <c r="AW27" s="354">
        <v>11</v>
      </c>
      <c r="AX27" s="354">
        <v>0</v>
      </c>
      <c r="AY27" s="354">
        <v>10</v>
      </c>
      <c r="AZ27" s="354">
        <v>4</v>
      </c>
      <c r="BA27" s="354">
        <v>9</v>
      </c>
    </row>
    <row r="28" spans="1:53" ht="12.75" customHeight="1">
      <c r="B28" s="721"/>
      <c r="C28" s="341" t="s">
        <v>25</v>
      </c>
      <c r="D28" s="346">
        <v>1</v>
      </c>
      <c r="E28" s="346">
        <v>0</v>
      </c>
      <c r="F28" s="346">
        <v>0</v>
      </c>
      <c r="G28" s="346">
        <v>1</v>
      </c>
      <c r="H28" s="346">
        <v>1</v>
      </c>
      <c r="I28" s="346">
        <v>0</v>
      </c>
      <c r="J28" s="346">
        <v>2</v>
      </c>
      <c r="K28" s="346">
        <v>1</v>
      </c>
      <c r="L28" s="346">
        <v>2</v>
      </c>
      <c r="M28" s="346">
        <v>1</v>
      </c>
      <c r="N28" s="346">
        <v>0</v>
      </c>
      <c r="O28" s="346">
        <v>1</v>
      </c>
      <c r="P28" s="346">
        <v>0</v>
      </c>
      <c r="Q28" s="346">
        <v>2</v>
      </c>
      <c r="R28" s="346">
        <v>2</v>
      </c>
      <c r="S28" s="346">
        <v>0</v>
      </c>
      <c r="T28" s="623">
        <v>0</v>
      </c>
      <c r="U28" s="346">
        <v>0</v>
      </c>
      <c r="V28" s="346">
        <v>1</v>
      </c>
      <c r="W28" s="346">
        <v>1</v>
      </c>
      <c r="X28" s="337">
        <f>SUM(D28:W28)</f>
        <v>16</v>
      </c>
      <c r="Y28" s="338">
        <f>COUNTA(D28:W28)</f>
        <v>20</v>
      </c>
      <c r="Z28" s="349">
        <f t="shared" si="71"/>
        <v>0.4</v>
      </c>
      <c r="AA28" s="349">
        <f>Y28/'KNIGHTS 3RD'!$D$5</f>
        <v>1</v>
      </c>
      <c r="AB28" s="262"/>
      <c r="AC28" s="351">
        <f>COUNTIF(D28:W28,2)</f>
        <v>4</v>
      </c>
      <c r="AD28" s="351">
        <f>COUNTIF(D28:W28,1)</f>
        <v>8</v>
      </c>
      <c r="AE28" s="351">
        <f>COUNTIF(D28:W28,0)</f>
        <v>8</v>
      </c>
      <c r="AF28" s="264"/>
      <c r="AG28" s="351">
        <f t="shared" ref="AG28" si="72">COUNT(V28:W28)</f>
        <v>2</v>
      </c>
      <c r="AI28" s="371">
        <v>39</v>
      </c>
      <c r="AJ28" s="371" t="s">
        <v>131</v>
      </c>
      <c r="AK28" s="354">
        <v>23</v>
      </c>
      <c r="AM28" s="356">
        <v>15</v>
      </c>
      <c r="AN28" s="355">
        <v>20</v>
      </c>
      <c r="AO28" s="356">
        <v>10</v>
      </c>
      <c r="AP28" s="355">
        <v>8</v>
      </c>
      <c r="AQ28" s="354">
        <v>23</v>
      </c>
      <c r="AR28" s="355">
        <v>14</v>
      </c>
      <c r="AS28" s="354">
        <v>23</v>
      </c>
      <c r="AT28" s="355">
        <v>15</v>
      </c>
      <c r="AU28" s="354">
        <v>18</v>
      </c>
      <c r="AV28" s="355">
        <v>15</v>
      </c>
      <c r="AW28" s="355">
        <v>19</v>
      </c>
      <c r="AX28" s="355">
        <v>7</v>
      </c>
      <c r="AY28" s="354">
        <v>12</v>
      </c>
      <c r="AZ28" s="354">
        <v>19</v>
      </c>
      <c r="BA28" s="354">
        <v>19</v>
      </c>
    </row>
    <row r="29" spans="1:53">
      <c r="A29" s="262"/>
      <c r="B29" s="721"/>
      <c r="C29" s="341" t="s">
        <v>225</v>
      </c>
      <c r="D29" s="346">
        <v>1</v>
      </c>
      <c r="E29" s="346">
        <v>2</v>
      </c>
      <c r="F29" s="346"/>
      <c r="G29" s="346"/>
      <c r="H29" s="346"/>
      <c r="I29" s="346"/>
      <c r="J29" s="346"/>
      <c r="K29" s="346">
        <v>1</v>
      </c>
      <c r="L29" s="346">
        <v>1</v>
      </c>
      <c r="M29" s="346"/>
      <c r="N29" s="346">
        <v>2</v>
      </c>
      <c r="O29" s="346">
        <v>1</v>
      </c>
      <c r="P29" s="346">
        <v>0</v>
      </c>
      <c r="Q29" s="346">
        <v>2</v>
      </c>
      <c r="R29" s="346">
        <v>2</v>
      </c>
      <c r="S29" s="346">
        <v>2</v>
      </c>
      <c r="T29" s="623"/>
      <c r="U29" s="346"/>
      <c r="V29" s="346"/>
      <c r="W29" s="346"/>
      <c r="X29" s="337">
        <f>SUM(D29:W29)</f>
        <v>14</v>
      </c>
      <c r="Y29" s="338">
        <f>COUNTA(D29:W29)</f>
        <v>10</v>
      </c>
      <c r="Z29" s="349">
        <f t="shared" si="71"/>
        <v>0.7</v>
      </c>
      <c r="AA29" s="349">
        <f>Y29/'KNIGHTS 3RD'!$D$5</f>
        <v>0.5</v>
      </c>
      <c r="AB29" s="262"/>
      <c r="AC29" s="351">
        <f>COUNTIF(D29:W29,2)</f>
        <v>5</v>
      </c>
      <c r="AD29" s="351">
        <f>COUNTIF(D29:W29,1)</f>
        <v>4</v>
      </c>
      <c r="AE29" s="351">
        <f>COUNTIF(D29:W29,0)</f>
        <v>1</v>
      </c>
      <c r="AF29" s="264"/>
      <c r="AG29" s="351">
        <f>COUNT(Q29:W29)</f>
        <v>3</v>
      </c>
      <c r="AI29" s="371">
        <v>30</v>
      </c>
      <c r="AJ29" s="371" t="s">
        <v>297</v>
      </c>
      <c r="AK29" s="354">
        <v>7</v>
      </c>
      <c r="AL29" s="486"/>
      <c r="AM29" s="485"/>
      <c r="AN29" s="485"/>
      <c r="AO29" s="485"/>
      <c r="AP29" s="485"/>
      <c r="AQ29" s="485"/>
      <c r="AR29" s="485"/>
      <c r="AS29" s="485"/>
      <c r="AT29" s="485"/>
      <c r="AU29" s="485"/>
      <c r="AV29" s="485"/>
      <c r="AW29" s="485"/>
      <c r="AX29" s="485"/>
      <c r="AY29" s="485"/>
      <c r="AZ29" s="354">
        <v>3</v>
      </c>
      <c r="BA29" s="354">
        <v>7</v>
      </c>
    </row>
    <row r="30" spans="1:53">
      <c r="B30" s="721"/>
      <c r="C30" s="341" t="s">
        <v>277</v>
      </c>
      <c r="D30" s="346"/>
      <c r="E30" s="346"/>
      <c r="F30" s="346"/>
      <c r="G30" s="346">
        <v>2</v>
      </c>
      <c r="H30" s="346"/>
      <c r="I30" s="346"/>
      <c r="J30" s="346"/>
      <c r="K30" s="346"/>
      <c r="L30" s="346"/>
      <c r="M30" s="346"/>
      <c r="N30" s="346"/>
      <c r="O30" s="346"/>
      <c r="P30" s="346"/>
      <c r="Q30" s="346"/>
      <c r="R30" s="346"/>
      <c r="S30" s="346">
        <v>1</v>
      </c>
      <c r="T30" s="623"/>
      <c r="U30" s="346"/>
      <c r="V30" s="346"/>
      <c r="W30" s="346"/>
      <c r="X30" s="337">
        <f t="shared" ref="X30" si="73">SUM(D30:W30)</f>
        <v>3</v>
      </c>
      <c r="Y30" s="338">
        <f t="shared" ref="Y30" si="74">COUNTA(D30:W30)</f>
        <v>2</v>
      </c>
      <c r="Z30" s="349">
        <f t="shared" si="71"/>
        <v>0.75</v>
      </c>
      <c r="AA30" s="349">
        <f>Y30/'KNIGHTS 3RD'!$D$7</f>
        <v>0.1</v>
      </c>
      <c r="AB30" s="262"/>
      <c r="AC30" s="351">
        <f t="shared" ref="AC30" si="75">COUNTIF(D30:W30,2)</f>
        <v>1</v>
      </c>
      <c r="AD30" s="351">
        <f t="shared" ref="AD30" si="76">COUNTIF(D30:W30,1)</f>
        <v>1</v>
      </c>
      <c r="AE30" s="351">
        <f t="shared" ref="AE30" si="77">COUNTIF(D30:W30,0)</f>
        <v>0</v>
      </c>
      <c r="AF30" s="264"/>
      <c r="AG30" s="351">
        <f>COUNT(F30:W30)</f>
        <v>2</v>
      </c>
      <c r="AI30" s="371"/>
      <c r="AJ30" s="371"/>
      <c r="AK30" s="371"/>
      <c r="AM30" s="485"/>
      <c r="AN30" s="485"/>
      <c r="AO30" s="485"/>
      <c r="AP30" s="485"/>
      <c r="AQ30" s="485"/>
      <c r="AR30" s="485"/>
      <c r="AS30" s="485"/>
      <c r="AT30" s="485"/>
      <c r="AU30" s="485"/>
      <c r="AV30" s="485"/>
      <c r="AW30" s="485"/>
      <c r="AX30" s="485"/>
      <c r="AY30" s="485"/>
      <c r="AZ30" s="485"/>
      <c r="BA30" s="485"/>
    </row>
    <row r="31" spans="1:53">
      <c r="B31" s="721"/>
      <c r="C31" s="341" t="s">
        <v>23</v>
      </c>
      <c r="D31" s="346">
        <v>0</v>
      </c>
      <c r="E31" s="346"/>
      <c r="F31" s="346">
        <v>2</v>
      </c>
      <c r="G31" s="346">
        <v>1</v>
      </c>
      <c r="H31" s="346">
        <v>0</v>
      </c>
      <c r="I31" s="346">
        <v>2</v>
      </c>
      <c r="J31" s="346">
        <v>0</v>
      </c>
      <c r="K31" s="346">
        <v>1</v>
      </c>
      <c r="L31" s="346">
        <v>0</v>
      </c>
      <c r="M31" s="346">
        <v>0</v>
      </c>
      <c r="N31" s="346">
        <v>0</v>
      </c>
      <c r="O31" s="346">
        <v>0</v>
      </c>
      <c r="P31" s="346">
        <v>1</v>
      </c>
      <c r="Q31" s="346">
        <v>0</v>
      </c>
      <c r="R31" s="346">
        <v>1</v>
      </c>
      <c r="S31" s="346"/>
      <c r="T31" s="623">
        <v>1</v>
      </c>
      <c r="U31" s="346">
        <v>0</v>
      </c>
      <c r="V31" s="346">
        <v>0</v>
      </c>
      <c r="W31" s="346">
        <v>2</v>
      </c>
      <c r="X31" s="337">
        <f>SUM(D31:W31)</f>
        <v>11</v>
      </c>
      <c r="Y31" s="338">
        <f>COUNTA(D31:W31)</f>
        <v>18</v>
      </c>
      <c r="Z31" s="349">
        <f t="shared" ref="Z31" si="78">(X31/(Y31*2))</f>
        <v>0.30555555555555558</v>
      </c>
      <c r="AA31" s="349">
        <f>Y31/'KNIGHTS 3RD'!$D$5</f>
        <v>0.9</v>
      </c>
      <c r="AB31" s="262"/>
      <c r="AC31" s="351">
        <f>COUNTIF(D31:W31,2)</f>
        <v>3</v>
      </c>
      <c r="AD31" s="351">
        <f>COUNTIF(D31:W31,1)</f>
        <v>5</v>
      </c>
      <c r="AE31" s="351">
        <f>COUNTIF(D31:W31,0)</f>
        <v>10</v>
      </c>
      <c r="AF31" s="264"/>
      <c r="AG31" s="351">
        <f>COUNT(W31:W31)</f>
        <v>1</v>
      </c>
      <c r="AI31" s="371">
        <v>30</v>
      </c>
      <c r="AJ31" s="371" t="s">
        <v>127</v>
      </c>
      <c r="AK31" s="354">
        <v>19</v>
      </c>
      <c r="AM31" s="356">
        <v>11</v>
      </c>
      <c r="AN31" s="355">
        <v>14</v>
      </c>
      <c r="AO31" s="356">
        <v>10</v>
      </c>
      <c r="AP31" s="355">
        <v>7</v>
      </c>
      <c r="AQ31" s="354">
        <v>19</v>
      </c>
      <c r="AR31" s="355">
        <v>12</v>
      </c>
      <c r="AS31" s="354">
        <v>17</v>
      </c>
      <c r="AT31" s="355">
        <v>10</v>
      </c>
      <c r="AU31" s="354">
        <v>15</v>
      </c>
      <c r="AV31" s="355">
        <v>12</v>
      </c>
      <c r="AW31" s="355">
        <v>6</v>
      </c>
      <c r="AX31" s="355">
        <v>6</v>
      </c>
      <c r="AY31" s="354">
        <v>10</v>
      </c>
      <c r="AZ31" s="354">
        <v>18</v>
      </c>
      <c r="BA31" s="354">
        <v>8</v>
      </c>
    </row>
    <row r="32" spans="1:53">
      <c r="B32" s="721"/>
      <c r="C32" s="345" t="s">
        <v>149</v>
      </c>
      <c r="D32" s="434" t="s">
        <v>148</v>
      </c>
      <c r="E32" s="434" t="s">
        <v>150</v>
      </c>
      <c r="F32" s="434" t="s">
        <v>150</v>
      </c>
      <c r="G32" s="434" t="s">
        <v>148</v>
      </c>
      <c r="H32" s="434" t="s">
        <v>148</v>
      </c>
      <c r="I32" s="434" t="s">
        <v>150</v>
      </c>
      <c r="J32" s="434" t="s">
        <v>148</v>
      </c>
      <c r="K32" s="434" t="s">
        <v>148</v>
      </c>
      <c r="L32" s="434" t="s">
        <v>150</v>
      </c>
      <c r="M32" s="434" t="s">
        <v>150</v>
      </c>
      <c r="N32" s="434" t="s">
        <v>148</v>
      </c>
      <c r="O32" s="434" t="s">
        <v>150</v>
      </c>
      <c r="P32" s="434" t="s">
        <v>150</v>
      </c>
      <c r="Q32" s="434" t="s">
        <v>148</v>
      </c>
      <c r="R32" s="434" t="s">
        <v>148</v>
      </c>
      <c r="S32" s="434" t="s">
        <v>150</v>
      </c>
      <c r="T32" s="434" t="s">
        <v>148</v>
      </c>
      <c r="U32" s="434" t="s">
        <v>148</v>
      </c>
      <c r="V32" s="434" t="s">
        <v>150</v>
      </c>
      <c r="W32" s="434" t="s">
        <v>150</v>
      </c>
      <c r="X32" s="339">
        <f>SUM(X26:X31)</f>
        <v>81</v>
      </c>
      <c r="Y32" s="397"/>
      <c r="Z32" s="279"/>
      <c r="AA32" s="279"/>
      <c r="AB32" s="262"/>
      <c r="AC32" s="263"/>
      <c r="AD32" s="263"/>
      <c r="AE32" s="263"/>
      <c r="AF32" s="262"/>
      <c r="AG32" s="263"/>
      <c r="AI32" s="263"/>
      <c r="AJ32" s="263"/>
      <c r="AK32" s="263"/>
      <c r="AM32" s="263"/>
      <c r="AN32" s="263"/>
      <c r="AO32" s="263"/>
      <c r="AP32" s="263"/>
      <c r="AQ32" s="263"/>
      <c r="AR32" s="263"/>
      <c r="AS32" s="263"/>
      <c r="AT32" s="263"/>
      <c r="AU32" s="263"/>
      <c r="AV32" s="263"/>
    </row>
    <row r="33" spans="1:53">
      <c r="B33" s="721"/>
      <c r="C33" s="345" t="s">
        <v>151</v>
      </c>
      <c r="D33" s="434">
        <f t="shared" ref="D33:E33" si="79">SUM(D26:D31)</f>
        <v>4</v>
      </c>
      <c r="E33" s="434">
        <f t="shared" si="79"/>
        <v>5</v>
      </c>
      <c r="F33" s="434">
        <f t="shared" ref="F33:G33" si="80">SUM(F26:F31)</f>
        <v>5</v>
      </c>
      <c r="G33" s="434">
        <f t="shared" si="80"/>
        <v>6</v>
      </c>
      <c r="H33" s="434">
        <f t="shared" ref="H33:I33" si="81">SUM(H26:H31)</f>
        <v>3</v>
      </c>
      <c r="I33" s="434">
        <f t="shared" si="81"/>
        <v>6</v>
      </c>
      <c r="J33" s="434">
        <f t="shared" ref="J33:K33" si="82">SUM(J26:J31)</f>
        <v>6</v>
      </c>
      <c r="K33" s="434">
        <f t="shared" si="82"/>
        <v>5</v>
      </c>
      <c r="L33" s="434">
        <f t="shared" ref="L33:M33" si="83">SUM(L26:L31)</f>
        <v>4</v>
      </c>
      <c r="M33" s="434">
        <f t="shared" si="83"/>
        <v>3</v>
      </c>
      <c r="N33" s="434">
        <f t="shared" ref="N33:O33" si="84">SUM(N26:N31)</f>
        <v>3</v>
      </c>
      <c r="O33" s="434">
        <f t="shared" si="84"/>
        <v>3</v>
      </c>
      <c r="P33" s="434">
        <f t="shared" ref="P33:Q33" si="85">SUM(P26:P31)</f>
        <v>2</v>
      </c>
      <c r="Q33" s="434">
        <f t="shared" si="85"/>
        <v>5</v>
      </c>
      <c r="R33" s="434">
        <f t="shared" ref="R33:S33" si="86">SUM(R26:R31)</f>
        <v>7</v>
      </c>
      <c r="S33" s="434">
        <f t="shared" si="86"/>
        <v>3</v>
      </c>
      <c r="T33" s="434">
        <f t="shared" ref="T33:U33" si="87">SUM(T26:T31)</f>
        <v>4</v>
      </c>
      <c r="U33" s="434">
        <f t="shared" si="87"/>
        <v>0</v>
      </c>
      <c r="V33" s="434">
        <f t="shared" ref="V33:W33" si="88">SUM(V26:V31)</f>
        <v>2</v>
      </c>
      <c r="W33" s="434">
        <f t="shared" si="88"/>
        <v>5</v>
      </c>
      <c r="Y33" s="397"/>
      <c r="Z33" s="279"/>
      <c r="AA33" s="279"/>
      <c r="AB33" s="262"/>
      <c r="AC33" s="263"/>
      <c r="AD33" s="263"/>
      <c r="AE33" s="263"/>
      <c r="AF33" s="262"/>
      <c r="AG33" s="263"/>
      <c r="AI33" s="263"/>
      <c r="AJ33" s="263"/>
      <c r="AK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</row>
    <row r="34" spans="1:53">
      <c r="B34" s="721"/>
      <c r="C34" s="345" t="s">
        <v>104</v>
      </c>
      <c r="D34" s="340" t="str">
        <f t="shared" ref="D34:I34" si="89">IF(D33&gt;4,"W",IF(D33=4,"D", IF(D33&lt;4,"L")))</f>
        <v>D</v>
      </c>
      <c r="E34" s="340" t="str">
        <f t="shared" si="89"/>
        <v>W</v>
      </c>
      <c r="F34" s="340" t="str">
        <f t="shared" si="89"/>
        <v>W</v>
      </c>
      <c r="G34" s="340" t="str">
        <f t="shared" si="89"/>
        <v>W</v>
      </c>
      <c r="H34" s="340" t="str">
        <f t="shared" si="89"/>
        <v>L</v>
      </c>
      <c r="I34" s="340" t="str">
        <f t="shared" si="89"/>
        <v>W</v>
      </c>
      <c r="J34" s="340" t="str">
        <f t="shared" ref="J34:K34" si="90">IF(J33&gt;4,"W",IF(J33=4,"D", IF(J33&lt;4,"L")))</f>
        <v>W</v>
      </c>
      <c r="K34" s="340" t="str">
        <f t="shared" si="90"/>
        <v>W</v>
      </c>
      <c r="L34" s="340" t="str">
        <f t="shared" ref="L34:M34" si="91">IF(L33&gt;4,"W",IF(L33=4,"D", IF(L33&lt;4,"L")))</f>
        <v>D</v>
      </c>
      <c r="M34" s="340" t="str">
        <f t="shared" si="91"/>
        <v>L</v>
      </c>
      <c r="N34" s="340" t="str">
        <f t="shared" ref="N34:O34" si="92">IF(N33&gt;4,"W",IF(N33=4,"D", IF(N33&lt;4,"L")))</f>
        <v>L</v>
      </c>
      <c r="O34" s="340" t="str">
        <f t="shared" si="92"/>
        <v>L</v>
      </c>
      <c r="P34" s="340" t="str">
        <f t="shared" ref="P34:Q34" si="93">IF(P33&gt;4,"W",IF(P33=4,"D", IF(P33&lt;4,"L")))</f>
        <v>L</v>
      </c>
      <c r="Q34" s="340" t="str">
        <f t="shared" si="93"/>
        <v>W</v>
      </c>
      <c r="R34" s="340" t="str">
        <f t="shared" ref="R34:S34" si="94">IF(R33&gt;4,"W",IF(R33=4,"D", IF(R33&lt;4,"L")))</f>
        <v>W</v>
      </c>
      <c r="S34" s="340" t="str">
        <f t="shared" si="94"/>
        <v>L</v>
      </c>
      <c r="T34" s="340" t="str">
        <f t="shared" ref="T34:U34" si="95">IF(T33&gt;4,"W",IF(T33=4,"D", IF(T33&lt;4,"L")))</f>
        <v>D</v>
      </c>
      <c r="U34" s="340" t="str">
        <f t="shared" si="95"/>
        <v>L</v>
      </c>
      <c r="V34" s="340" t="str">
        <f t="shared" ref="V34:W34" si="96">IF(V33&gt;4,"W",IF(V33=4,"D", IF(V33&lt;4,"L")))</f>
        <v>L</v>
      </c>
      <c r="W34" s="340" t="str">
        <f t="shared" si="96"/>
        <v>W</v>
      </c>
      <c r="X34" s="265"/>
      <c r="Y34" s="397"/>
      <c r="AV34" s="353"/>
    </row>
    <row r="35" spans="1:53">
      <c r="B35" s="722"/>
      <c r="C35" s="345" t="s">
        <v>105</v>
      </c>
      <c r="D35" s="340">
        <v>4</v>
      </c>
      <c r="E35" s="340">
        <v>2</v>
      </c>
      <c r="F35" s="340">
        <v>1</v>
      </c>
      <c r="G35" s="373">
        <v>1</v>
      </c>
      <c r="H35" s="340">
        <v>3</v>
      </c>
      <c r="I35" s="340">
        <v>1</v>
      </c>
      <c r="J35" s="340">
        <v>1</v>
      </c>
      <c r="K35" s="373">
        <v>2</v>
      </c>
      <c r="L35" s="340">
        <v>2</v>
      </c>
      <c r="M35" s="340">
        <v>2</v>
      </c>
      <c r="N35" s="340">
        <v>3</v>
      </c>
      <c r="O35" s="340">
        <v>3</v>
      </c>
      <c r="P35" s="340">
        <v>3</v>
      </c>
      <c r="Q35" s="340">
        <v>3</v>
      </c>
      <c r="R35" s="340">
        <v>2</v>
      </c>
      <c r="S35" s="340">
        <v>2</v>
      </c>
      <c r="T35" s="340">
        <v>2</v>
      </c>
      <c r="U35" s="373">
        <v>4</v>
      </c>
      <c r="V35" s="340">
        <v>4</v>
      </c>
      <c r="W35" s="340">
        <v>4</v>
      </c>
      <c r="X35" s="265"/>
      <c r="AV35" s="353"/>
    </row>
    <row r="37" spans="1:53" ht="12.75" customHeight="1">
      <c r="B37" s="720" t="s">
        <v>39</v>
      </c>
      <c r="C37" s="342" t="s">
        <v>38</v>
      </c>
      <c r="D37" s="346">
        <v>1</v>
      </c>
      <c r="E37" s="346">
        <v>2</v>
      </c>
      <c r="F37" s="346">
        <v>1</v>
      </c>
      <c r="G37" s="346">
        <v>2</v>
      </c>
      <c r="H37" s="346">
        <v>2</v>
      </c>
      <c r="I37" s="346">
        <v>0</v>
      </c>
      <c r="J37" s="346">
        <v>0</v>
      </c>
      <c r="K37" s="346">
        <v>1</v>
      </c>
      <c r="L37" s="346">
        <v>1</v>
      </c>
      <c r="M37" s="346">
        <v>2</v>
      </c>
      <c r="N37" s="346">
        <v>2</v>
      </c>
      <c r="O37" s="346">
        <v>1</v>
      </c>
      <c r="P37" s="346">
        <v>1</v>
      </c>
      <c r="Q37" s="346">
        <v>1</v>
      </c>
      <c r="R37" s="346">
        <v>1</v>
      </c>
      <c r="S37" s="346">
        <v>0</v>
      </c>
      <c r="T37" s="346">
        <v>2</v>
      </c>
      <c r="U37" s="346">
        <v>2</v>
      </c>
      <c r="V37" s="346">
        <v>1</v>
      </c>
      <c r="W37" s="346">
        <v>2</v>
      </c>
      <c r="X37" s="337">
        <f t="shared" ref="X37:X43" si="97">SUM(D37:W37)</f>
        <v>25</v>
      </c>
      <c r="Y37" s="338">
        <f t="shared" ref="Y37:Y43" si="98">COUNTA(D37:W37)</f>
        <v>20</v>
      </c>
      <c r="Z37" s="349">
        <f t="shared" ref="Z37:Z43" si="99">(X37/(Y37*2))</f>
        <v>0.625</v>
      </c>
      <c r="AA37" s="349">
        <f>Y37/'KNIGHTS 3RD'!$D$7</f>
        <v>1</v>
      </c>
      <c r="AB37" s="262"/>
      <c r="AC37" s="351">
        <f t="shared" ref="AC37:AC43" si="100">COUNTIF(D37:W37,2)</f>
        <v>8</v>
      </c>
      <c r="AD37" s="351">
        <f t="shared" ref="AD37:AD43" si="101">COUNTIF(D37:W37,1)</f>
        <v>9</v>
      </c>
      <c r="AE37" s="351">
        <f t="shared" ref="AE37:AE43" si="102">COUNTIF(D37:W37,0)</f>
        <v>3</v>
      </c>
      <c r="AF37" s="264"/>
      <c r="AG37" s="351">
        <f>COUNT(T37:W37)</f>
        <v>4</v>
      </c>
      <c r="AI37" s="371">
        <v>32</v>
      </c>
      <c r="AJ37" s="371" t="s">
        <v>228</v>
      </c>
      <c r="AK37" s="354">
        <v>33</v>
      </c>
      <c r="AM37" s="354">
        <v>23</v>
      </c>
      <c r="AN37" s="354">
        <v>33</v>
      </c>
      <c r="AO37" s="355">
        <v>25</v>
      </c>
      <c r="AP37" s="354">
        <v>25</v>
      </c>
      <c r="AQ37" s="355">
        <v>15</v>
      </c>
      <c r="AR37" s="354">
        <v>20</v>
      </c>
      <c r="AS37" s="355">
        <v>13</v>
      </c>
      <c r="AT37" s="354">
        <v>22</v>
      </c>
      <c r="AU37" s="355">
        <v>18</v>
      </c>
      <c r="AV37" s="355">
        <v>16</v>
      </c>
      <c r="AW37" s="355">
        <v>16</v>
      </c>
      <c r="AX37" s="354">
        <v>20</v>
      </c>
      <c r="AY37" s="355">
        <v>10</v>
      </c>
      <c r="AZ37" s="354">
        <v>21</v>
      </c>
      <c r="BA37" s="354">
        <v>17</v>
      </c>
    </row>
    <row r="38" spans="1:53">
      <c r="A38" s="262"/>
      <c r="B38" s="721"/>
      <c r="C38" s="341" t="s">
        <v>152</v>
      </c>
      <c r="D38" s="346">
        <v>1</v>
      </c>
      <c r="E38" s="346">
        <v>1</v>
      </c>
      <c r="F38" s="346"/>
      <c r="G38" s="346"/>
      <c r="H38" s="346"/>
      <c r="I38" s="346"/>
      <c r="J38" s="346"/>
      <c r="K38" s="346"/>
      <c r="L38" s="346"/>
      <c r="M38" s="346"/>
      <c r="N38" s="346"/>
      <c r="O38" s="346"/>
      <c r="P38" s="346"/>
      <c r="Q38" s="346"/>
      <c r="R38" s="346"/>
      <c r="S38" s="346"/>
      <c r="T38" s="346"/>
      <c r="U38" s="346"/>
      <c r="V38" s="346"/>
      <c r="W38" s="346"/>
      <c r="X38" s="337">
        <f t="shared" si="97"/>
        <v>2</v>
      </c>
      <c r="Y38" s="338">
        <f t="shared" si="98"/>
        <v>2</v>
      </c>
      <c r="Z38" s="349">
        <f t="shared" si="99"/>
        <v>0.5</v>
      </c>
      <c r="AA38" s="349">
        <f>Y38/'KNIGHTS 3RD'!$D$7</f>
        <v>0.1</v>
      </c>
      <c r="AB38" s="262"/>
      <c r="AC38" s="351">
        <f t="shared" si="100"/>
        <v>0</v>
      </c>
      <c r="AD38" s="351">
        <f t="shared" si="101"/>
        <v>2</v>
      </c>
      <c r="AE38" s="351">
        <f t="shared" si="102"/>
        <v>0</v>
      </c>
      <c r="AF38" s="264"/>
      <c r="AG38" s="351">
        <f>Y38+1</f>
        <v>3</v>
      </c>
      <c r="AI38" s="371"/>
      <c r="AJ38" s="371"/>
      <c r="AK38" s="354">
        <v>11</v>
      </c>
      <c r="AM38" s="371"/>
      <c r="AN38" s="371"/>
      <c r="AO38" s="371"/>
      <c r="AP38" s="371"/>
      <c r="AQ38" s="371"/>
      <c r="AR38" s="371"/>
      <c r="AS38" s="371"/>
      <c r="AT38" s="371"/>
      <c r="AU38" s="371"/>
      <c r="AV38" s="354">
        <v>3</v>
      </c>
      <c r="AW38" s="354">
        <v>0</v>
      </c>
      <c r="AX38" s="354">
        <v>2</v>
      </c>
      <c r="AY38" s="354">
        <v>0</v>
      </c>
      <c r="AZ38" s="354">
        <v>11</v>
      </c>
      <c r="BA38" s="354">
        <v>5</v>
      </c>
    </row>
    <row r="39" spans="1:53">
      <c r="B39" s="721"/>
      <c r="C39" s="341" t="s">
        <v>79</v>
      </c>
      <c r="D39" s="346">
        <v>2</v>
      </c>
      <c r="E39" s="346"/>
      <c r="F39" s="346">
        <v>0</v>
      </c>
      <c r="G39" s="346">
        <v>0</v>
      </c>
      <c r="H39" s="346">
        <v>2</v>
      </c>
      <c r="I39" s="346">
        <v>1</v>
      </c>
      <c r="J39" s="346"/>
      <c r="K39" s="346"/>
      <c r="L39" s="346"/>
      <c r="M39" s="346"/>
      <c r="N39" s="346"/>
      <c r="O39" s="346">
        <v>1</v>
      </c>
      <c r="P39" s="346">
        <v>1</v>
      </c>
      <c r="Q39" s="346">
        <v>0</v>
      </c>
      <c r="R39" s="346">
        <v>1</v>
      </c>
      <c r="S39" s="346">
        <v>1</v>
      </c>
      <c r="T39" s="346">
        <v>1</v>
      </c>
      <c r="U39" s="346">
        <v>2</v>
      </c>
      <c r="V39" s="346">
        <v>1</v>
      </c>
      <c r="W39" s="346">
        <v>2</v>
      </c>
      <c r="X39" s="337">
        <f t="shared" si="97"/>
        <v>15</v>
      </c>
      <c r="Y39" s="338">
        <f t="shared" si="98"/>
        <v>14</v>
      </c>
      <c r="Z39" s="349">
        <f t="shared" si="99"/>
        <v>0.5357142857142857</v>
      </c>
      <c r="AA39" s="349">
        <f>Y39/'KNIGHTS 3RD'!$D$7</f>
        <v>0.7</v>
      </c>
      <c r="AB39" s="262"/>
      <c r="AC39" s="351">
        <f t="shared" si="100"/>
        <v>4</v>
      </c>
      <c r="AD39" s="351">
        <f t="shared" si="101"/>
        <v>7</v>
      </c>
      <c r="AE39" s="351">
        <f t="shared" si="102"/>
        <v>3</v>
      </c>
      <c r="AF39" s="264"/>
      <c r="AG39" s="351">
        <f>COUNT(R39:W39)</f>
        <v>6</v>
      </c>
      <c r="AI39" s="371">
        <v>30</v>
      </c>
      <c r="AJ39" s="371" t="s">
        <v>127</v>
      </c>
      <c r="AK39" s="354">
        <v>25</v>
      </c>
      <c r="AM39" s="355">
        <v>12</v>
      </c>
      <c r="AN39" s="355">
        <v>12</v>
      </c>
      <c r="AO39" s="354">
        <v>11</v>
      </c>
      <c r="AP39" s="354">
        <v>8</v>
      </c>
      <c r="AQ39" s="355">
        <v>12</v>
      </c>
      <c r="AR39" s="354">
        <v>25</v>
      </c>
      <c r="AS39" s="371"/>
      <c r="AT39" s="354">
        <v>4</v>
      </c>
      <c r="AU39" s="355">
        <v>12</v>
      </c>
      <c r="AV39" s="355">
        <v>4</v>
      </c>
      <c r="AW39" s="355">
        <v>17</v>
      </c>
      <c r="AX39" s="354">
        <v>5</v>
      </c>
      <c r="AY39" s="355">
        <v>8</v>
      </c>
      <c r="AZ39" s="354">
        <v>17</v>
      </c>
      <c r="BA39" s="354">
        <v>15</v>
      </c>
    </row>
    <row r="40" spans="1:53">
      <c r="B40" s="721"/>
      <c r="C40" s="341" t="s">
        <v>229</v>
      </c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/>
      <c r="R40" s="346"/>
      <c r="S40" s="346"/>
      <c r="T40" s="346"/>
      <c r="U40" s="346"/>
      <c r="V40" s="346"/>
      <c r="W40" s="346"/>
      <c r="X40" s="337">
        <f t="shared" si="97"/>
        <v>0</v>
      </c>
      <c r="Y40" s="338">
        <f t="shared" si="98"/>
        <v>0</v>
      </c>
      <c r="Z40" s="349" t="e">
        <f t="shared" si="99"/>
        <v>#DIV/0!</v>
      </c>
      <c r="AA40" s="349">
        <f>Y40/'KNIGHTS 3RD'!$D$7</f>
        <v>0</v>
      </c>
      <c r="AB40" s="262"/>
      <c r="AC40" s="351">
        <f t="shared" si="100"/>
        <v>0</v>
      </c>
      <c r="AD40" s="351">
        <f t="shared" si="101"/>
        <v>0</v>
      </c>
      <c r="AE40" s="351">
        <f t="shared" si="102"/>
        <v>0</v>
      </c>
      <c r="AF40" s="264"/>
      <c r="AG40" s="351">
        <f t="shared" ref="AG40" si="103">Y40</f>
        <v>0</v>
      </c>
      <c r="AI40" s="485">
        <v>25</v>
      </c>
      <c r="AJ40" s="485" t="s">
        <v>138</v>
      </c>
      <c r="AK40" s="354">
        <v>3</v>
      </c>
      <c r="AL40" s="486"/>
      <c r="AM40" s="485"/>
      <c r="AN40" s="485"/>
      <c r="AO40" s="485"/>
      <c r="AP40" s="485"/>
      <c r="AQ40" s="485"/>
      <c r="AR40" s="485"/>
      <c r="AS40" s="485"/>
      <c r="AT40" s="485"/>
      <c r="AU40" s="485"/>
      <c r="AV40" s="485"/>
      <c r="AW40" s="485"/>
      <c r="AX40" s="485"/>
      <c r="AY40" s="488">
        <v>1</v>
      </c>
      <c r="AZ40" s="354">
        <v>3</v>
      </c>
      <c r="BA40" s="354">
        <v>2</v>
      </c>
    </row>
    <row r="41" spans="1:53">
      <c r="B41" s="721"/>
      <c r="C41" s="341" t="s">
        <v>68</v>
      </c>
      <c r="D41" s="346">
        <v>1</v>
      </c>
      <c r="E41" s="346">
        <v>1</v>
      </c>
      <c r="F41" s="346">
        <v>2</v>
      </c>
      <c r="G41" s="346">
        <v>2</v>
      </c>
      <c r="H41" s="346">
        <v>1</v>
      </c>
      <c r="I41" s="346">
        <v>2</v>
      </c>
      <c r="J41" s="346">
        <v>2</v>
      </c>
      <c r="K41" s="346">
        <v>1</v>
      </c>
      <c r="L41" s="346">
        <v>0</v>
      </c>
      <c r="M41" s="346">
        <v>2</v>
      </c>
      <c r="N41" s="346">
        <v>1</v>
      </c>
      <c r="O41" s="346">
        <v>2</v>
      </c>
      <c r="P41" s="346">
        <v>2</v>
      </c>
      <c r="Q41" s="346">
        <v>0</v>
      </c>
      <c r="R41" s="346">
        <v>2</v>
      </c>
      <c r="S41" s="346">
        <v>2</v>
      </c>
      <c r="T41" s="346">
        <v>2</v>
      </c>
      <c r="U41" s="346">
        <v>2</v>
      </c>
      <c r="V41" s="346">
        <v>1</v>
      </c>
      <c r="W41" s="346">
        <v>0</v>
      </c>
      <c r="X41" s="337">
        <f t="shared" si="97"/>
        <v>28</v>
      </c>
      <c r="Y41" s="338">
        <f t="shared" si="98"/>
        <v>20</v>
      </c>
      <c r="Z41" s="349">
        <f t="shared" ref="Z41" si="104">(X41/(Y41*2))</f>
        <v>0.7</v>
      </c>
      <c r="AA41" s="349">
        <f>Y41/'KNIGHTS 3RD'!$D$7</f>
        <v>1</v>
      </c>
      <c r="AB41" s="262"/>
      <c r="AC41" s="351">
        <f t="shared" si="100"/>
        <v>11</v>
      </c>
      <c r="AD41" s="351">
        <f t="shared" si="101"/>
        <v>6</v>
      </c>
      <c r="AE41" s="351">
        <f t="shared" si="102"/>
        <v>3</v>
      </c>
      <c r="AF41" s="264"/>
      <c r="AG41" s="351">
        <v>0</v>
      </c>
      <c r="AI41" s="371">
        <v>41</v>
      </c>
      <c r="AJ41" s="371" t="s">
        <v>131</v>
      </c>
      <c r="AK41" s="354">
        <v>30</v>
      </c>
      <c r="AM41" s="355">
        <v>14</v>
      </c>
      <c r="AN41" s="354">
        <v>21</v>
      </c>
      <c r="AO41" s="354">
        <v>13</v>
      </c>
      <c r="AP41" s="354">
        <v>8</v>
      </c>
      <c r="AQ41" s="371"/>
      <c r="AR41" s="354">
        <v>30</v>
      </c>
      <c r="AS41" s="355">
        <v>20</v>
      </c>
      <c r="AT41" s="354">
        <v>20</v>
      </c>
      <c r="AU41" s="355">
        <v>23</v>
      </c>
      <c r="AV41" s="355">
        <v>16</v>
      </c>
      <c r="AW41" s="355">
        <v>14</v>
      </c>
      <c r="AX41" s="354">
        <v>21</v>
      </c>
      <c r="AY41" s="355">
        <v>13</v>
      </c>
      <c r="AZ41" s="354">
        <v>16</v>
      </c>
      <c r="BA41" s="354">
        <v>18</v>
      </c>
    </row>
    <row r="42" spans="1:53">
      <c r="B42" s="721"/>
      <c r="C42" s="341" t="s">
        <v>303</v>
      </c>
      <c r="D42" s="346"/>
      <c r="E42" s="346"/>
      <c r="F42" s="346"/>
      <c r="G42" s="346"/>
      <c r="H42" s="346"/>
      <c r="I42" s="346"/>
      <c r="J42" s="346">
        <v>1</v>
      </c>
      <c r="K42" s="346">
        <v>1</v>
      </c>
      <c r="L42" s="346">
        <v>2</v>
      </c>
      <c r="M42" s="346">
        <v>0</v>
      </c>
      <c r="N42" s="346">
        <v>2</v>
      </c>
      <c r="O42" s="346"/>
      <c r="P42" s="346"/>
      <c r="Q42" s="346"/>
      <c r="R42" s="346"/>
      <c r="S42" s="346"/>
      <c r="T42" s="346"/>
      <c r="U42" s="346"/>
      <c r="V42" s="346"/>
      <c r="W42" s="346"/>
      <c r="X42" s="337">
        <f t="shared" ref="X42" si="105">SUM(D42:W42)</f>
        <v>6</v>
      </c>
      <c r="Y42" s="338">
        <f t="shared" ref="Y42" si="106">COUNTA(D42:W42)</f>
        <v>5</v>
      </c>
      <c r="Z42" s="349">
        <f t="shared" ref="Z42" si="107">(X42/(Y42*2))</f>
        <v>0.6</v>
      </c>
      <c r="AA42" s="349">
        <f>Y42/'KNIGHTS 3RD'!$D$7</f>
        <v>0.25</v>
      </c>
      <c r="AB42" s="262"/>
      <c r="AC42" s="351">
        <f t="shared" ref="AC42" si="108">COUNTIF(D42:W42,2)</f>
        <v>2</v>
      </c>
      <c r="AD42" s="351">
        <f t="shared" ref="AD42" si="109">COUNTIF(D42:W42,1)</f>
        <v>2</v>
      </c>
      <c r="AE42" s="351">
        <f t="shared" ref="AE42" si="110">COUNTIF(D42:W42,0)</f>
        <v>1</v>
      </c>
      <c r="AF42" s="264"/>
      <c r="AG42" s="351">
        <f>COUNT(N42:W42)</f>
        <v>1</v>
      </c>
      <c r="AI42" s="485" t="s">
        <v>295</v>
      </c>
      <c r="AJ42" s="485" t="s">
        <v>131</v>
      </c>
      <c r="AK42" s="487">
        <v>26</v>
      </c>
      <c r="AL42" s="486"/>
      <c r="AM42" s="487">
        <v>14</v>
      </c>
      <c r="AN42" s="487">
        <v>23</v>
      </c>
      <c r="AO42" s="488">
        <v>7</v>
      </c>
      <c r="AP42" s="487">
        <v>24</v>
      </c>
      <c r="AQ42" s="488">
        <v>10</v>
      </c>
      <c r="AR42" s="487">
        <v>20</v>
      </c>
      <c r="AS42" s="488">
        <v>10</v>
      </c>
      <c r="AT42" s="487">
        <v>26</v>
      </c>
      <c r="AU42" s="488">
        <v>15</v>
      </c>
      <c r="AV42" s="488">
        <v>12</v>
      </c>
      <c r="AW42" s="488">
        <v>1</v>
      </c>
      <c r="AX42" s="487">
        <v>14</v>
      </c>
      <c r="AY42" s="488">
        <v>4</v>
      </c>
      <c r="AZ42" s="487">
        <v>2</v>
      </c>
      <c r="BA42" s="487">
        <v>2</v>
      </c>
    </row>
    <row r="43" spans="1:53">
      <c r="B43" s="721"/>
      <c r="C43" s="341" t="s">
        <v>240</v>
      </c>
      <c r="D43" s="346"/>
      <c r="E43" s="346">
        <v>2</v>
      </c>
      <c r="F43" s="346">
        <v>0</v>
      </c>
      <c r="G43" s="346">
        <v>2</v>
      </c>
      <c r="H43" s="346">
        <v>0</v>
      </c>
      <c r="I43" s="346">
        <v>1</v>
      </c>
      <c r="J43" s="346">
        <v>0</v>
      </c>
      <c r="K43" s="346">
        <v>0</v>
      </c>
      <c r="L43" s="346">
        <v>2</v>
      </c>
      <c r="M43" s="346">
        <v>2</v>
      </c>
      <c r="N43" s="346">
        <v>0</v>
      </c>
      <c r="O43" s="346">
        <v>1</v>
      </c>
      <c r="P43" s="346">
        <v>2</v>
      </c>
      <c r="Q43" s="346">
        <v>1</v>
      </c>
      <c r="R43" s="346">
        <v>2</v>
      </c>
      <c r="S43" s="346">
        <v>1</v>
      </c>
      <c r="T43" s="346">
        <v>0</v>
      </c>
      <c r="U43" s="346">
        <v>2</v>
      </c>
      <c r="V43" s="346">
        <v>0</v>
      </c>
      <c r="W43" s="346">
        <v>2</v>
      </c>
      <c r="X43" s="337">
        <f t="shared" si="97"/>
        <v>20</v>
      </c>
      <c r="Y43" s="338">
        <f t="shared" si="98"/>
        <v>19</v>
      </c>
      <c r="Z43" s="349">
        <f t="shared" si="99"/>
        <v>0.52631578947368418</v>
      </c>
      <c r="AA43" s="349">
        <f>Y43/'KNIGHTS 3RD'!$D$7</f>
        <v>0.95</v>
      </c>
      <c r="AB43" s="262"/>
      <c r="AC43" s="351">
        <f t="shared" si="100"/>
        <v>8</v>
      </c>
      <c r="AD43" s="351">
        <f t="shared" si="101"/>
        <v>4</v>
      </c>
      <c r="AE43" s="351">
        <f t="shared" si="102"/>
        <v>7</v>
      </c>
      <c r="AF43" s="264"/>
      <c r="AG43" s="351">
        <f>COUNT(W43:W43)</f>
        <v>1</v>
      </c>
      <c r="AI43" s="485"/>
      <c r="AJ43" s="485"/>
      <c r="AK43" s="485"/>
      <c r="AL43" s="486"/>
      <c r="AM43" s="485"/>
      <c r="AN43" s="485"/>
      <c r="AO43" s="485"/>
      <c r="AP43" s="485"/>
      <c r="AQ43" s="485"/>
      <c r="AR43" s="485"/>
      <c r="AS43" s="485"/>
      <c r="AT43" s="485"/>
      <c r="AU43" s="485"/>
      <c r="AV43" s="485"/>
      <c r="AW43" s="485"/>
      <c r="AX43" s="485"/>
      <c r="AY43" s="485"/>
      <c r="AZ43" s="485"/>
      <c r="BA43" s="485"/>
    </row>
    <row r="44" spans="1:53">
      <c r="B44" s="721"/>
      <c r="C44" s="345" t="s">
        <v>149</v>
      </c>
      <c r="D44" s="434" t="s">
        <v>150</v>
      </c>
      <c r="E44" s="434" t="s">
        <v>148</v>
      </c>
      <c r="F44" s="434" t="s">
        <v>148</v>
      </c>
      <c r="G44" s="434" t="s">
        <v>150</v>
      </c>
      <c r="H44" s="434" t="s">
        <v>150</v>
      </c>
      <c r="I44" s="434" t="s">
        <v>148</v>
      </c>
      <c r="J44" s="434" t="s">
        <v>150</v>
      </c>
      <c r="K44" s="434" t="s">
        <v>150</v>
      </c>
      <c r="L44" s="434" t="s">
        <v>148</v>
      </c>
      <c r="M44" s="434" t="s">
        <v>148</v>
      </c>
      <c r="N44" s="434" t="s">
        <v>150</v>
      </c>
      <c r="O44" s="434" t="s">
        <v>148</v>
      </c>
      <c r="P44" s="434" t="s">
        <v>148</v>
      </c>
      <c r="Q44" s="434" t="s">
        <v>150</v>
      </c>
      <c r="R44" s="434" t="s">
        <v>150</v>
      </c>
      <c r="S44" s="434" t="s">
        <v>148</v>
      </c>
      <c r="T44" s="434" t="s">
        <v>150</v>
      </c>
      <c r="U44" s="434" t="s">
        <v>150</v>
      </c>
      <c r="V44" s="434" t="s">
        <v>148</v>
      </c>
      <c r="W44" s="434" t="s">
        <v>148</v>
      </c>
      <c r="X44" s="339">
        <f>SUM(X37:X43)</f>
        <v>96</v>
      </c>
      <c r="Y44" s="397"/>
      <c r="Z44" s="279"/>
      <c r="AA44" s="279"/>
      <c r="AB44" s="262"/>
      <c r="AC44" s="263"/>
      <c r="AD44" s="263"/>
      <c r="AE44" s="263"/>
      <c r="AF44" s="262"/>
      <c r="AG44" s="263"/>
      <c r="AI44" s="263"/>
      <c r="AJ44" s="263"/>
      <c r="AK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</row>
    <row r="45" spans="1:53">
      <c r="B45" s="721"/>
      <c r="C45" s="345" t="s">
        <v>151</v>
      </c>
      <c r="D45" s="434">
        <f t="shared" ref="D45:E45" si="111">SUM(D37:D43)</f>
        <v>5</v>
      </c>
      <c r="E45" s="434">
        <f t="shared" si="111"/>
        <v>6</v>
      </c>
      <c r="F45" s="434">
        <f t="shared" ref="F45:G45" si="112">SUM(F37:F43)</f>
        <v>3</v>
      </c>
      <c r="G45" s="434">
        <f t="shared" si="112"/>
        <v>6</v>
      </c>
      <c r="H45" s="434">
        <f t="shared" ref="H45:I45" si="113">SUM(H37:H43)</f>
        <v>5</v>
      </c>
      <c r="I45" s="434">
        <f t="shared" si="113"/>
        <v>4</v>
      </c>
      <c r="J45" s="434">
        <f t="shared" ref="J45:K45" si="114">SUM(J37:J43)</f>
        <v>3</v>
      </c>
      <c r="K45" s="434">
        <f t="shared" si="114"/>
        <v>3</v>
      </c>
      <c r="L45" s="434">
        <f t="shared" ref="L45:M45" si="115">SUM(L37:L43)</f>
        <v>5</v>
      </c>
      <c r="M45" s="434">
        <f t="shared" si="115"/>
        <v>6</v>
      </c>
      <c r="N45" s="434">
        <f t="shared" ref="N45:O45" si="116">SUM(N37:N43)</f>
        <v>5</v>
      </c>
      <c r="O45" s="434">
        <f t="shared" si="116"/>
        <v>5</v>
      </c>
      <c r="P45" s="434">
        <f t="shared" ref="P45:Q45" si="117">SUM(P37:P43)</f>
        <v>6</v>
      </c>
      <c r="Q45" s="434">
        <f t="shared" si="117"/>
        <v>2</v>
      </c>
      <c r="R45" s="434">
        <f t="shared" ref="R45:S45" si="118">SUM(R37:R43)</f>
        <v>6</v>
      </c>
      <c r="S45" s="434">
        <f t="shared" si="118"/>
        <v>4</v>
      </c>
      <c r="T45" s="434">
        <f t="shared" ref="T45:U45" si="119">SUM(T37:T43)</f>
        <v>5</v>
      </c>
      <c r="U45" s="434">
        <f t="shared" si="119"/>
        <v>8</v>
      </c>
      <c r="V45" s="434">
        <f t="shared" ref="V45:W45" si="120">SUM(V37:V43)</f>
        <v>3</v>
      </c>
      <c r="W45" s="434">
        <f t="shared" si="120"/>
        <v>6</v>
      </c>
      <c r="Y45" s="397"/>
      <c r="Z45" s="279"/>
      <c r="AA45" s="279"/>
      <c r="AB45" s="262"/>
      <c r="AC45" s="263"/>
      <c r="AD45" s="263"/>
      <c r="AE45" s="263"/>
      <c r="AF45" s="262"/>
      <c r="AG45" s="263"/>
      <c r="AI45" s="263"/>
      <c r="AJ45" s="263"/>
      <c r="AK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</row>
    <row r="46" spans="1:53">
      <c r="B46" s="721"/>
      <c r="C46" s="345" t="s">
        <v>104</v>
      </c>
      <c r="D46" s="340" t="str">
        <f t="shared" ref="D46:I46" si="121">IF(D45&gt;4,"W",IF(D45=4,"D", IF(D45&lt;4,"L")))</f>
        <v>W</v>
      </c>
      <c r="E46" s="340" t="str">
        <f t="shared" si="121"/>
        <v>W</v>
      </c>
      <c r="F46" s="340" t="str">
        <f t="shared" si="121"/>
        <v>L</v>
      </c>
      <c r="G46" s="340" t="str">
        <f t="shared" si="121"/>
        <v>W</v>
      </c>
      <c r="H46" s="340" t="str">
        <f t="shared" si="121"/>
        <v>W</v>
      </c>
      <c r="I46" s="340" t="str">
        <f t="shared" si="121"/>
        <v>D</v>
      </c>
      <c r="J46" s="340" t="str">
        <f t="shared" ref="J46:K46" si="122">IF(J45&gt;4,"W",IF(J45=4,"D", IF(J45&lt;4,"L")))</f>
        <v>L</v>
      </c>
      <c r="K46" s="340" t="str">
        <f t="shared" si="122"/>
        <v>L</v>
      </c>
      <c r="L46" s="340" t="str">
        <f t="shared" ref="L46:M46" si="123">IF(L45&gt;4,"W",IF(L45=4,"D", IF(L45&lt;4,"L")))</f>
        <v>W</v>
      </c>
      <c r="M46" s="340" t="str">
        <f t="shared" si="123"/>
        <v>W</v>
      </c>
      <c r="N46" s="340" t="str">
        <f t="shared" ref="N46:O46" si="124">IF(N45&gt;4,"W",IF(N45=4,"D", IF(N45&lt;4,"L")))</f>
        <v>W</v>
      </c>
      <c r="O46" s="340" t="str">
        <f t="shared" si="124"/>
        <v>W</v>
      </c>
      <c r="P46" s="340" t="str">
        <f t="shared" ref="P46:Q46" si="125">IF(P45&gt;4,"W",IF(P45=4,"D", IF(P45&lt;4,"L")))</f>
        <v>W</v>
      </c>
      <c r="Q46" s="340" t="str">
        <f t="shared" si="125"/>
        <v>L</v>
      </c>
      <c r="R46" s="340" t="str">
        <f t="shared" ref="R46:S46" si="126">IF(R45&gt;4,"W",IF(R45=4,"D", IF(R45&lt;4,"L")))</f>
        <v>W</v>
      </c>
      <c r="S46" s="340" t="str">
        <f t="shared" si="126"/>
        <v>D</v>
      </c>
      <c r="T46" s="340" t="str">
        <f t="shared" ref="T46:U46" si="127">IF(T45&gt;4,"W",IF(T45=4,"D", IF(T45&lt;4,"L")))</f>
        <v>W</v>
      </c>
      <c r="U46" s="340" t="str">
        <f t="shared" si="127"/>
        <v>W</v>
      </c>
      <c r="V46" s="340" t="str">
        <f t="shared" ref="V46:W46" si="128">IF(V45&gt;4,"W",IF(V45=4,"D", IF(V45&lt;4,"L")))</f>
        <v>L</v>
      </c>
      <c r="W46" s="340" t="str">
        <f t="shared" si="128"/>
        <v>W</v>
      </c>
      <c r="X46" s="265"/>
      <c r="Y46" s="397"/>
      <c r="AI46" s="261"/>
      <c r="AJ46" s="261"/>
      <c r="AK46" s="261"/>
      <c r="AM46" s="261"/>
      <c r="AN46" s="261"/>
      <c r="AO46" s="261"/>
      <c r="AP46" s="261"/>
    </row>
    <row r="47" spans="1:53">
      <c r="B47" s="722"/>
      <c r="C47" s="345" t="s">
        <v>105</v>
      </c>
      <c r="D47" s="340">
        <v>1</v>
      </c>
      <c r="E47" s="340">
        <v>1</v>
      </c>
      <c r="F47" s="340">
        <v>2</v>
      </c>
      <c r="G47" s="373">
        <v>2</v>
      </c>
      <c r="H47" s="340">
        <v>1</v>
      </c>
      <c r="I47" s="340">
        <v>2</v>
      </c>
      <c r="J47" s="340">
        <v>3</v>
      </c>
      <c r="K47" s="373">
        <v>3</v>
      </c>
      <c r="L47" s="340">
        <v>3</v>
      </c>
      <c r="M47" s="340">
        <v>3</v>
      </c>
      <c r="N47" s="340">
        <v>2</v>
      </c>
      <c r="O47" s="340">
        <v>1</v>
      </c>
      <c r="P47" s="340">
        <v>1</v>
      </c>
      <c r="Q47" s="340">
        <v>1</v>
      </c>
      <c r="R47" s="340">
        <v>1</v>
      </c>
      <c r="S47" s="340">
        <v>1</v>
      </c>
      <c r="T47" s="340">
        <v>1</v>
      </c>
      <c r="U47" s="373">
        <v>1</v>
      </c>
      <c r="V47" s="340">
        <v>1</v>
      </c>
      <c r="W47" s="340">
        <v>1</v>
      </c>
      <c r="X47" s="265"/>
      <c r="AI47" s="261"/>
      <c r="AJ47" s="261"/>
      <c r="AK47" s="261"/>
      <c r="AM47" s="261"/>
      <c r="AN47" s="261"/>
      <c r="AO47" s="261"/>
      <c r="AP47" s="261"/>
    </row>
    <row r="49" spans="1:53" ht="12.75" customHeight="1">
      <c r="A49" s="267"/>
      <c r="B49" s="720" t="s">
        <v>82</v>
      </c>
      <c r="C49" s="342" t="s">
        <v>83</v>
      </c>
      <c r="D49" s="346">
        <v>2</v>
      </c>
      <c r="E49" s="346">
        <v>1</v>
      </c>
      <c r="F49" s="346">
        <v>1</v>
      </c>
      <c r="G49" s="346">
        <v>0</v>
      </c>
      <c r="H49" s="346">
        <v>0</v>
      </c>
      <c r="I49" s="346">
        <v>1</v>
      </c>
      <c r="J49" s="346">
        <v>1</v>
      </c>
      <c r="K49" s="346">
        <v>1</v>
      </c>
      <c r="L49" s="346">
        <v>0</v>
      </c>
      <c r="M49" s="346">
        <v>2</v>
      </c>
      <c r="N49" s="346">
        <v>2</v>
      </c>
      <c r="O49" s="346">
        <v>1</v>
      </c>
      <c r="P49" s="346">
        <v>2</v>
      </c>
      <c r="Q49" s="346">
        <v>2</v>
      </c>
      <c r="R49" s="346">
        <v>0</v>
      </c>
      <c r="S49" s="346">
        <v>1</v>
      </c>
      <c r="T49" s="346">
        <v>0</v>
      </c>
      <c r="U49" s="346">
        <v>1</v>
      </c>
      <c r="V49" s="346">
        <v>2</v>
      </c>
      <c r="W49" s="346">
        <v>0</v>
      </c>
      <c r="X49" s="337">
        <f>SUM(D49:W49)</f>
        <v>20</v>
      </c>
      <c r="Y49" s="338">
        <f>COUNTA(D49:W49)</f>
        <v>20</v>
      </c>
      <c r="Z49" s="349">
        <f t="shared" ref="Z49:Z53" si="129">(X49/(Y49*2))</f>
        <v>0.5</v>
      </c>
      <c r="AA49" s="349">
        <f>Y49/'KNIGHTS 3RD'!$D$8</f>
        <v>1</v>
      </c>
      <c r="AB49" s="262"/>
      <c r="AC49" s="351">
        <f>COUNTIF(D49:W49,2)</f>
        <v>6</v>
      </c>
      <c r="AD49" s="351">
        <f>COUNTIF(D49:W49,1)</f>
        <v>8</v>
      </c>
      <c r="AE49" s="351">
        <f>COUNTIF(D49:W49,0)</f>
        <v>6</v>
      </c>
      <c r="AF49" s="264"/>
      <c r="AG49" s="351">
        <v>0</v>
      </c>
      <c r="AI49" s="371">
        <v>25</v>
      </c>
      <c r="AJ49" s="371" t="s">
        <v>159</v>
      </c>
      <c r="AK49" s="354">
        <v>17</v>
      </c>
      <c r="AM49" s="371"/>
      <c r="AN49" s="371"/>
      <c r="AO49" s="371"/>
      <c r="AP49" s="371"/>
      <c r="AQ49" s="371"/>
      <c r="AR49" s="371"/>
      <c r="AS49" s="371"/>
      <c r="AT49" s="354">
        <v>13</v>
      </c>
      <c r="AU49" s="354">
        <v>10</v>
      </c>
      <c r="AV49" s="354">
        <v>12</v>
      </c>
      <c r="AW49" s="354">
        <v>13</v>
      </c>
      <c r="AX49" s="354">
        <v>11</v>
      </c>
      <c r="AY49" s="354">
        <v>17</v>
      </c>
      <c r="AZ49" s="354">
        <v>17</v>
      </c>
      <c r="BA49" s="354">
        <v>6</v>
      </c>
    </row>
    <row r="50" spans="1:53">
      <c r="B50" s="721"/>
      <c r="C50" s="341" t="s">
        <v>86</v>
      </c>
      <c r="D50" s="346">
        <v>2</v>
      </c>
      <c r="E50" s="346">
        <v>0</v>
      </c>
      <c r="F50" s="346">
        <v>1</v>
      </c>
      <c r="G50" s="346">
        <v>1</v>
      </c>
      <c r="H50" s="346">
        <v>2</v>
      </c>
      <c r="I50" s="346">
        <v>1</v>
      </c>
      <c r="J50" s="346">
        <v>2</v>
      </c>
      <c r="K50" s="346">
        <v>0</v>
      </c>
      <c r="L50" s="346">
        <v>1</v>
      </c>
      <c r="M50" s="346">
        <v>0</v>
      </c>
      <c r="N50" s="346">
        <v>0</v>
      </c>
      <c r="O50" s="346">
        <v>0</v>
      </c>
      <c r="P50" s="346">
        <v>1</v>
      </c>
      <c r="Q50" s="346"/>
      <c r="R50" s="346">
        <v>0</v>
      </c>
      <c r="S50" s="346">
        <v>2</v>
      </c>
      <c r="T50" s="346">
        <v>0</v>
      </c>
      <c r="U50" s="346">
        <v>0</v>
      </c>
      <c r="V50" s="346">
        <v>1</v>
      </c>
      <c r="W50" s="346">
        <v>1</v>
      </c>
      <c r="X50" s="337">
        <f>SUM(D50:W50)</f>
        <v>15</v>
      </c>
      <c r="Y50" s="338">
        <f>COUNTA(D50:W50)</f>
        <v>19</v>
      </c>
      <c r="Z50" s="349">
        <f t="shared" si="129"/>
        <v>0.39473684210526316</v>
      </c>
      <c r="AA50" s="349">
        <f>Y50/'KNIGHTS 3RD'!$D$8</f>
        <v>0.95</v>
      </c>
      <c r="AB50" s="262"/>
      <c r="AC50" s="351">
        <f>COUNTIF(D50:W50,2)</f>
        <v>4</v>
      </c>
      <c r="AD50" s="351">
        <f>COUNTIF(D50:W50,1)</f>
        <v>7</v>
      </c>
      <c r="AE50" s="351">
        <f>COUNTIF(D50:W50,0)</f>
        <v>8</v>
      </c>
      <c r="AF50" s="264"/>
      <c r="AG50" s="351">
        <f>COUNT(V50:W50)</f>
        <v>2</v>
      </c>
      <c r="AI50" s="371">
        <v>25</v>
      </c>
      <c r="AJ50" s="371" t="s">
        <v>159</v>
      </c>
      <c r="AK50" s="354">
        <v>18</v>
      </c>
      <c r="AM50" s="371"/>
      <c r="AN50" s="371"/>
      <c r="AO50" s="371"/>
      <c r="AP50" s="371"/>
      <c r="AQ50" s="371"/>
      <c r="AR50" s="371"/>
      <c r="AS50" s="371"/>
      <c r="AT50" s="354">
        <v>18</v>
      </c>
      <c r="AU50" s="354">
        <v>18</v>
      </c>
      <c r="AV50" s="354">
        <v>14</v>
      </c>
      <c r="AW50" s="354">
        <v>17</v>
      </c>
      <c r="AX50" s="354">
        <v>9</v>
      </c>
      <c r="AY50" s="354">
        <v>8</v>
      </c>
      <c r="AZ50" s="354">
        <v>14</v>
      </c>
      <c r="BA50" s="354">
        <v>14</v>
      </c>
    </row>
    <row r="51" spans="1:53" ht="12.75" customHeight="1">
      <c r="B51" s="721"/>
      <c r="C51" s="341" t="s">
        <v>84</v>
      </c>
      <c r="D51" s="346"/>
      <c r="E51" s="346">
        <v>0</v>
      </c>
      <c r="F51" s="346">
        <v>1</v>
      </c>
      <c r="G51" s="346">
        <v>0</v>
      </c>
      <c r="H51" s="346">
        <v>2</v>
      </c>
      <c r="I51" s="346">
        <v>0</v>
      </c>
      <c r="J51" s="346">
        <v>0</v>
      </c>
      <c r="K51" s="346">
        <v>0</v>
      </c>
      <c r="L51" s="346">
        <v>2</v>
      </c>
      <c r="M51" s="346">
        <v>1</v>
      </c>
      <c r="N51" s="346">
        <v>1</v>
      </c>
      <c r="O51" s="346">
        <v>1</v>
      </c>
      <c r="P51" s="346">
        <v>1</v>
      </c>
      <c r="Q51" s="346">
        <v>0</v>
      </c>
      <c r="R51" s="346">
        <v>1</v>
      </c>
      <c r="S51" s="346">
        <v>0</v>
      </c>
      <c r="T51" s="346">
        <v>1</v>
      </c>
      <c r="U51" s="346">
        <v>1</v>
      </c>
      <c r="V51" s="346">
        <v>1</v>
      </c>
      <c r="W51" s="346">
        <v>1</v>
      </c>
      <c r="X51" s="337">
        <f>SUM(D51:W51)</f>
        <v>14</v>
      </c>
      <c r="Y51" s="338">
        <f>COUNTA(D51:W51)</f>
        <v>19</v>
      </c>
      <c r="Z51" s="349">
        <f t="shared" si="129"/>
        <v>0.36842105263157893</v>
      </c>
      <c r="AA51" s="349">
        <f>Y51/'KNIGHTS 3RD'!$D$8</f>
        <v>0.95</v>
      </c>
      <c r="AB51" s="262"/>
      <c r="AC51" s="351">
        <f>COUNTIF(D51:W51,2)</f>
        <v>2</v>
      </c>
      <c r="AD51" s="351">
        <f>COUNTIF(D51:W51,1)</f>
        <v>10</v>
      </c>
      <c r="AE51" s="351">
        <f>COUNTIF(D51:W51,0)</f>
        <v>7</v>
      </c>
      <c r="AF51" s="264"/>
      <c r="AG51" s="351">
        <f>COUNT(T51:W51)</f>
        <v>4</v>
      </c>
      <c r="AI51" s="371">
        <v>30</v>
      </c>
      <c r="AJ51" s="371" t="s">
        <v>191</v>
      </c>
      <c r="AK51" s="354">
        <v>14</v>
      </c>
      <c r="AM51" s="371"/>
      <c r="AN51" s="371"/>
      <c r="AO51" s="371"/>
      <c r="AP51" s="371"/>
      <c r="AQ51" s="371"/>
      <c r="AR51" s="371"/>
      <c r="AS51" s="371"/>
      <c r="AT51" s="354">
        <v>14</v>
      </c>
      <c r="AU51" s="354">
        <v>13</v>
      </c>
      <c r="AV51" s="354">
        <v>14</v>
      </c>
      <c r="AW51" s="354">
        <v>12</v>
      </c>
      <c r="AX51" s="354">
        <v>13</v>
      </c>
      <c r="AY51" s="354">
        <v>12</v>
      </c>
      <c r="AZ51" s="354">
        <v>12</v>
      </c>
      <c r="BA51" s="354">
        <v>11</v>
      </c>
    </row>
    <row r="52" spans="1:53">
      <c r="A52" s="262"/>
      <c r="B52" s="721"/>
      <c r="C52" s="341" t="s">
        <v>85</v>
      </c>
      <c r="D52" s="346">
        <v>1</v>
      </c>
      <c r="E52" s="346">
        <v>1</v>
      </c>
      <c r="F52" s="346">
        <v>0</v>
      </c>
      <c r="G52" s="346">
        <v>1</v>
      </c>
      <c r="H52" s="346">
        <v>1</v>
      </c>
      <c r="I52" s="346">
        <v>2</v>
      </c>
      <c r="J52" s="346">
        <v>2</v>
      </c>
      <c r="K52" s="346">
        <v>1</v>
      </c>
      <c r="L52" s="346">
        <v>1</v>
      </c>
      <c r="M52" s="346">
        <v>1</v>
      </c>
      <c r="N52" s="346">
        <v>1</v>
      </c>
      <c r="O52" s="346">
        <v>1</v>
      </c>
      <c r="P52" s="346">
        <v>0</v>
      </c>
      <c r="Q52" s="346">
        <v>1</v>
      </c>
      <c r="R52" s="346">
        <v>0</v>
      </c>
      <c r="S52" s="346">
        <v>1</v>
      </c>
      <c r="T52" s="346">
        <v>2</v>
      </c>
      <c r="U52" s="346">
        <v>1</v>
      </c>
      <c r="V52" s="346">
        <v>2</v>
      </c>
      <c r="W52" s="346">
        <v>0</v>
      </c>
      <c r="X52" s="337">
        <f>SUM(D52:W52)</f>
        <v>20</v>
      </c>
      <c r="Y52" s="338">
        <f>COUNTA(D52:W52)</f>
        <v>20</v>
      </c>
      <c r="Z52" s="349">
        <f t="shared" ref="Z52" si="130">(X52/(Y52*2))</f>
        <v>0.5</v>
      </c>
      <c r="AA52" s="349">
        <f>Y52/'KNIGHTS 3RD'!$D$8</f>
        <v>1</v>
      </c>
      <c r="AB52" s="262"/>
      <c r="AC52" s="351">
        <f>COUNTIF(D52:W52,2)</f>
        <v>4</v>
      </c>
      <c r="AD52" s="351">
        <f>COUNTIF(D52:W52,1)</f>
        <v>12</v>
      </c>
      <c r="AE52" s="351">
        <f>COUNTIF(D52:W52,0)</f>
        <v>4</v>
      </c>
      <c r="AF52" s="264"/>
      <c r="AG52" s="351">
        <v>0</v>
      </c>
      <c r="AI52" s="371" t="s">
        <v>91</v>
      </c>
      <c r="AJ52" s="371" t="s">
        <v>130</v>
      </c>
      <c r="AK52" s="354">
        <v>19</v>
      </c>
      <c r="AM52" s="371"/>
      <c r="AN52" s="371"/>
      <c r="AO52" s="371"/>
      <c r="AP52" s="371"/>
      <c r="AQ52" s="371"/>
      <c r="AR52" s="371"/>
      <c r="AS52" s="371"/>
      <c r="AT52" s="354">
        <v>19</v>
      </c>
      <c r="AU52" s="354">
        <v>11</v>
      </c>
      <c r="AV52" s="354">
        <v>13</v>
      </c>
      <c r="AW52" s="354">
        <v>12</v>
      </c>
      <c r="AX52" s="354">
        <v>17</v>
      </c>
      <c r="AY52" s="354">
        <v>18</v>
      </c>
      <c r="AZ52" s="354">
        <v>14</v>
      </c>
      <c r="BA52" s="354">
        <v>16</v>
      </c>
    </row>
    <row r="53" spans="1:53">
      <c r="A53" s="262"/>
      <c r="B53" s="721"/>
      <c r="C53" s="341" t="s">
        <v>251</v>
      </c>
      <c r="D53" s="346">
        <v>0</v>
      </c>
      <c r="E53" s="346"/>
      <c r="F53" s="346"/>
      <c r="G53" s="346"/>
      <c r="H53" s="346"/>
      <c r="I53" s="346"/>
      <c r="J53" s="346"/>
      <c r="K53" s="346"/>
      <c r="L53" s="346"/>
      <c r="M53" s="346"/>
      <c r="N53" s="346"/>
      <c r="O53" s="346"/>
      <c r="P53" s="346"/>
      <c r="Q53" s="346">
        <v>0</v>
      </c>
      <c r="R53" s="346"/>
      <c r="S53" s="346"/>
      <c r="T53" s="346"/>
      <c r="U53" s="346"/>
      <c r="V53" s="346"/>
      <c r="W53" s="346"/>
      <c r="X53" s="337">
        <f>SUM(D53:W53)</f>
        <v>0</v>
      </c>
      <c r="Y53" s="338">
        <f>COUNTA(D53:W53)</f>
        <v>2</v>
      </c>
      <c r="Z53" s="349">
        <f t="shared" si="129"/>
        <v>0</v>
      </c>
      <c r="AA53" s="349">
        <f>Y53/'KNIGHTS 3RD'!$D$8</f>
        <v>0.1</v>
      </c>
      <c r="AB53" s="262"/>
      <c r="AC53" s="351">
        <f>COUNTIF(D53:W53,2)</f>
        <v>0</v>
      </c>
      <c r="AD53" s="351">
        <f>COUNTIF(D53:W53,1)</f>
        <v>0</v>
      </c>
      <c r="AE53" s="351">
        <f>COUNTIF(D53:W53,0)</f>
        <v>2</v>
      </c>
      <c r="AF53" s="264"/>
      <c r="AG53" s="351">
        <f>COUNT(R53:W53)</f>
        <v>0</v>
      </c>
      <c r="AI53" s="371"/>
      <c r="AJ53" s="371"/>
      <c r="AK53" s="371"/>
      <c r="AM53" s="371"/>
      <c r="AN53" s="371"/>
      <c r="AO53" s="371"/>
      <c r="AP53" s="371"/>
      <c r="AQ53" s="371"/>
      <c r="AR53" s="371"/>
      <c r="AS53" s="371"/>
      <c r="AT53" s="371"/>
      <c r="AU53" s="371"/>
      <c r="AV53" s="371"/>
      <c r="AW53" s="371"/>
      <c r="AX53" s="371"/>
      <c r="AY53" s="371"/>
      <c r="AZ53" s="371"/>
      <c r="BA53" s="371"/>
    </row>
    <row r="54" spans="1:53">
      <c r="B54" s="721"/>
      <c r="C54" s="345" t="s">
        <v>149</v>
      </c>
      <c r="D54" s="434" t="s">
        <v>148</v>
      </c>
      <c r="E54" s="434" t="s">
        <v>150</v>
      </c>
      <c r="F54" s="434" t="s">
        <v>148</v>
      </c>
      <c r="G54" s="434" t="s">
        <v>150</v>
      </c>
      <c r="H54" s="434" t="s">
        <v>148</v>
      </c>
      <c r="I54" s="434" t="s">
        <v>150</v>
      </c>
      <c r="J54" s="434" t="s">
        <v>148</v>
      </c>
      <c r="K54" s="434" t="s">
        <v>150</v>
      </c>
      <c r="L54" s="434" t="s">
        <v>148</v>
      </c>
      <c r="M54" s="434" t="s">
        <v>150</v>
      </c>
      <c r="N54" s="434" t="s">
        <v>148</v>
      </c>
      <c r="O54" s="434" t="s">
        <v>150</v>
      </c>
      <c r="P54" s="434" t="s">
        <v>148</v>
      </c>
      <c r="Q54" s="434" t="s">
        <v>150</v>
      </c>
      <c r="R54" s="434" t="s">
        <v>148</v>
      </c>
      <c r="S54" s="434" t="s">
        <v>150</v>
      </c>
      <c r="T54" s="434" t="s">
        <v>148</v>
      </c>
      <c r="U54" s="434" t="s">
        <v>150</v>
      </c>
      <c r="V54" s="434" t="s">
        <v>148</v>
      </c>
      <c r="W54" s="434" t="s">
        <v>150</v>
      </c>
      <c r="X54" s="339">
        <f>SUM(X49:X53)</f>
        <v>69</v>
      </c>
      <c r="Y54" s="397"/>
      <c r="Z54" s="279"/>
      <c r="AA54" s="279"/>
      <c r="AB54" s="262"/>
      <c r="AC54" s="263"/>
      <c r="AD54" s="263"/>
      <c r="AE54" s="263"/>
      <c r="AF54" s="262"/>
      <c r="AG54" s="263"/>
      <c r="AI54" s="263"/>
      <c r="AJ54" s="263"/>
      <c r="AK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</row>
    <row r="55" spans="1:53">
      <c r="B55" s="721"/>
      <c r="C55" s="345" t="s">
        <v>151</v>
      </c>
      <c r="D55" s="434">
        <f t="shared" ref="D55:E55" si="131">SUM(D49:D53)</f>
        <v>5</v>
      </c>
      <c r="E55" s="434">
        <f t="shared" si="131"/>
        <v>2</v>
      </c>
      <c r="F55" s="434">
        <f t="shared" ref="F55:G55" si="132">SUM(F49:F53)</f>
        <v>3</v>
      </c>
      <c r="G55" s="434">
        <f t="shared" si="132"/>
        <v>2</v>
      </c>
      <c r="H55" s="434">
        <f t="shared" ref="H55:I55" si="133">SUM(H49:H53)</f>
        <v>5</v>
      </c>
      <c r="I55" s="434">
        <f t="shared" si="133"/>
        <v>4</v>
      </c>
      <c r="J55" s="434">
        <f t="shared" ref="J55:K55" si="134">SUM(J49:J53)</f>
        <v>5</v>
      </c>
      <c r="K55" s="434">
        <f t="shared" si="134"/>
        <v>2</v>
      </c>
      <c r="L55" s="434">
        <f t="shared" ref="L55:M55" si="135">SUM(L49:L53)</f>
        <v>4</v>
      </c>
      <c r="M55" s="434">
        <f t="shared" si="135"/>
        <v>4</v>
      </c>
      <c r="N55" s="434">
        <f t="shared" ref="N55:O55" si="136">SUM(N49:N53)</f>
        <v>4</v>
      </c>
      <c r="O55" s="434">
        <f t="shared" si="136"/>
        <v>3</v>
      </c>
      <c r="P55" s="434">
        <f t="shared" ref="P55:Q55" si="137">SUM(P49:P53)</f>
        <v>4</v>
      </c>
      <c r="Q55" s="434">
        <f t="shared" si="137"/>
        <v>3</v>
      </c>
      <c r="R55" s="434">
        <f t="shared" ref="R55:S55" si="138">SUM(R49:R53)</f>
        <v>1</v>
      </c>
      <c r="S55" s="434">
        <f t="shared" si="138"/>
        <v>4</v>
      </c>
      <c r="T55" s="434">
        <f t="shared" ref="T55:U55" si="139">SUM(T49:T53)</f>
        <v>3</v>
      </c>
      <c r="U55" s="434">
        <f t="shared" si="139"/>
        <v>3</v>
      </c>
      <c r="V55" s="434">
        <f t="shared" ref="V55:W55" si="140">SUM(V49:V53)</f>
        <v>6</v>
      </c>
      <c r="W55" s="434">
        <f t="shared" si="140"/>
        <v>2</v>
      </c>
      <c r="Y55" s="397"/>
      <c r="Z55" s="279"/>
      <c r="AA55" s="279"/>
      <c r="AB55" s="262"/>
      <c r="AC55" s="263"/>
      <c r="AD55" s="263"/>
      <c r="AE55" s="263"/>
      <c r="AF55" s="262"/>
      <c r="AG55" s="263"/>
      <c r="AI55" s="263"/>
      <c r="AJ55" s="263"/>
      <c r="AK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</row>
    <row r="56" spans="1:53">
      <c r="A56" s="262"/>
      <c r="B56" s="721"/>
      <c r="C56" s="345" t="s">
        <v>104</v>
      </c>
      <c r="D56" s="340" t="str">
        <f t="shared" ref="D56:I56" si="141">IF(D55&gt;4,"W",IF(D55=4,"D", IF(D55&lt;4,"L")))</f>
        <v>W</v>
      </c>
      <c r="E56" s="340" t="str">
        <f t="shared" si="141"/>
        <v>L</v>
      </c>
      <c r="F56" s="340" t="str">
        <f t="shared" si="141"/>
        <v>L</v>
      </c>
      <c r="G56" s="340" t="str">
        <f t="shared" si="141"/>
        <v>L</v>
      </c>
      <c r="H56" s="340" t="str">
        <f t="shared" si="141"/>
        <v>W</v>
      </c>
      <c r="I56" s="340" t="str">
        <f t="shared" si="141"/>
        <v>D</v>
      </c>
      <c r="J56" s="340" t="str">
        <f t="shared" ref="J56:K56" si="142">IF(J55&gt;4,"W",IF(J55=4,"D", IF(J55&lt;4,"L")))</f>
        <v>W</v>
      </c>
      <c r="K56" s="340" t="str">
        <f t="shared" si="142"/>
        <v>L</v>
      </c>
      <c r="L56" s="340" t="str">
        <f t="shared" ref="L56:M56" si="143">IF(L55&gt;4,"W",IF(L55=4,"D", IF(L55&lt;4,"L")))</f>
        <v>D</v>
      </c>
      <c r="M56" s="340" t="str">
        <f t="shared" si="143"/>
        <v>D</v>
      </c>
      <c r="N56" s="340" t="str">
        <f t="shared" ref="N56:O56" si="144">IF(N55&gt;4,"W",IF(N55=4,"D", IF(N55&lt;4,"L")))</f>
        <v>D</v>
      </c>
      <c r="O56" s="340" t="str">
        <f t="shared" si="144"/>
        <v>L</v>
      </c>
      <c r="P56" s="340" t="str">
        <f t="shared" ref="P56:Q56" si="145">IF(P55&gt;4,"W",IF(P55=4,"D", IF(P55&lt;4,"L")))</f>
        <v>D</v>
      </c>
      <c r="Q56" s="340" t="str">
        <f t="shared" si="145"/>
        <v>L</v>
      </c>
      <c r="R56" s="340" t="str">
        <f t="shared" ref="R56:S56" si="146">IF(R55&gt;4,"W",IF(R55=4,"D", IF(R55&lt;4,"L")))</f>
        <v>L</v>
      </c>
      <c r="S56" s="340" t="str">
        <f t="shared" si="146"/>
        <v>D</v>
      </c>
      <c r="T56" s="340" t="str">
        <f t="shared" ref="T56:U56" si="147">IF(T55&gt;4,"W",IF(T55=4,"D", IF(T55&lt;4,"L")))</f>
        <v>L</v>
      </c>
      <c r="U56" s="340" t="str">
        <f t="shared" si="147"/>
        <v>L</v>
      </c>
      <c r="V56" s="340" t="str">
        <f t="shared" ref="V56:W56" si="148">IF(V55&gt;4,"W",IF(V55=4,"D", IF(V55&lt;4,"L")))</f>
        <v>W</v>
      </c>
      <c r="W56" s="340" t="str">
        <f t="shared" si="148"/>
        <v>L</v>
      </c>
      <c r="X56" s="265"/>
      <c r="Y56" s="397"/>
      <c r="AI56" s="263"/>
      <c r="AJ56" s="263"/>
      <c r="AK56" s="263"/>
      <c r="AM56" s="263"/>
      <c r="AN56" s="263"/>
      <c r="AO56" s="263"/>
      <c r="AP56" s="263"/>
      <c r="AQ56" s="263"/>
      <c r="AR56" s="263"/>
      <c r="AS56" s="263"/>
      <c r="AT56" s="263"/>
      <c r="AU56" s="263"/>
      <c r="AV56" s="353"/>
    </row>
    <row r="57" spans="1:53">
      <c r="A57" s="262"/>
      <c r="B57" s="722"/>
      <c r="C57" s="345" t="s">
        <v>105</v>
      </c>
      <c r="D57" s="340">
        <v>2</v>
      </c>
      <c r="E57" s="340">
        <v>3</v>
      </c>
      <c r="F57" s="340">
        <v>3</v>
      </c>
      <c r="G57" s="373">
        <v>4</v>
      </c>
      <c r="H57" s="340">
        <v>4</v>
      </c>
      <c r="I57" s="340">
        <v>4</v>
      </c>
      <c r="J57" s="340">
        <v>4</v>
      </c>
      <c r="K57" s="373">
        <v>4</v>
      </c>
      <c r="L57" s="340">
        <v>4</v>
      </c>
      <c r="M57" s="340">
        <v>4</v>
      </c>
      <c r="N57" s="340">
        <v>4</v>
      </c>
      <c r="O57" s="340">
        <v>4</v>
      </c>
      <c r="P57" s="340">
        <v>4</v>
      </c>
      <c r="Q57" s="340">
        <v>5</v>
      </c>
      <c r="R57" s="340">
        <v>5</v>
      </c>
      <c r="S57" s="340">
        <v>5</v>
      </c>
      <c r="T57" s="340">
        <v>6</v>
      </c>
      <c r="U57" s="373">
        <v>5</v>
      </c>
      <c r="V57" s="340">
        <v>5</v>
      </c>
      <c r="W57" s="373">
        <v>5</v>
      </c>
      <c r="X57" s="265"/>
      <c r="AI57" s="263"/>
      <c r="AJ57" s="263"/>
      <c r="AK57" s="263"/>
      <c r="AM57" s="263"/>
      <c r="AN57" s="263"/>
      <c r="AO57" s="263"/>
      <c r="AP57" s="263"/>
      <c r="AQ57" s="263"/>
      <c r="AR57" s="263"/>
      <c r="AS57" s="263"/>
      <c r="AT57" s="263"/>
      <c r="AU57" s="263"/>
      <c r="AV57" s="353"/>
    </row>
    <row r="59" spans="1:53" ht="12.75" customHeight="1">
      <c r="B59" s="720" t="s">
        <v>63</v>
      </c>
      <c r="C59" s="342" t="s">
        <v>136</v>
      </c>
      <c r="D59" s="346">
        <v>0</v>
      </c>
      <c r="E59" s="346"/>
      <c r="F59" s="346"/>
      <c r="G59" s="346">
        <v>0</v>
      </c>
      <c r="H59" s="346">
        <v>0</v>
      </c>
      <c r="I59" s="346">
        <v>0</v>
      </c>
      <c r="J59" s="346">
        <v>0</v>
      </c>
      <c r="K59" s="346">
        <v>1</v>
      </c>
      <c r="L59" s="346">
        <v>1</v>
      </c>
      <c r="M59" s="346">
        <v>0</v>
      </c>
      <c r="N59" s="346">
        <v>2</v>
      </c>
      <c r="O59" s="346"/>
      <c r="P59" s="346">
        <v>1</v>
      </c>
      <c r="Q59" s="346"/>
      <c r="R59" s="346">
        <v>0</v>
      </c>
      <c r="S59" s="346"/>
      <c r="T59" s="623">
        <v>1</v>
      </c>
      <c r="U59" s="346">
        <v>0</v>
      </c>
      <c r="V59" s="346">
        <v>0</v>
      </c>
      <c r="W59" s="346">
        <v>0</v>
      </c>
      <c r="X59" s="337">
        <f t="shared" ref="X59:X64" si="149">SUM(D59:W59)</f>
        <v>6</v>
      </c>
      <c r="Y59" s="338">
        <f t="shared" ref="Y59:Y64" si="150">COUNTA(D59:W59)</f>
        <v>15</v>
      </c>
      <c r="Z59" s="349">
        <f t="shared" ref="Z59:Z64" si="151">(X59/(Y59*2))</f>
        <v>0.2</v>
      </c>
      <c r="AA59" s="349">
        <f>Y59/'KNIGHTS 3RD'!$D$4</f>
        <v>0.75</v>
      </c>
      <c r="AB59" s="262"/>
      <c r="AC59" s="351">
        <f t="shared" ref="AC59:AC64" si="152">COUNTIF(D59:W59,2)</f>
        <v>1</v>
      </c>
      <c r="AD59" s="351">
        <f t="shared" ref="AD59:AD64" si="153">COUNTIF(D59:W59,1)</f>
        <v>4</v>
      </c>
      <c r="AE59" s="351">
        <f t="shared" ref="AE59:AE64" si="154">COUNTIF(D59:W59,0)</f>
        <v>10</v>
      </c>
      <c r="AF59" s="264"/>
      <c r="AG59" s="351">
        <v>0</v>
      </c>
      <c r="AI59" s="371"/>
      <c r="AJ59" s="371"/>
      <c r="AK59" s="355">
        <v>3</v>
      </c>
      <c r="AM59" s="371"/>
      <c r="AN59" s="371"/>
      <c r="AO59" s="371"/>
      <c r="AP59" s="371"/>
      <c r="AQ59" s="371"/>
      <c r="AR59" s="371"/>
      <c r="AS59" s="371"/>
      <c r="AT59" s="371"/>
      <c r="AU59" s="371"/>
      <c r="AV59" s="354">
        <v>1</v>
      </c>
      <c r="AW59" s="354">
        <v>1</v>
      </c>
      <c r="AX59" s="354">
        <v>2</v>
      </c>
      <c r="AY59" s="356">
        <v>2</v>
      </c>
      <c r="AZ59" s="355">
        <v>0</v>
      </c>
      <c r="BA59" s="355">
        <v>3</v>
      </c>
    </row>
    <row r="60" spans="1:53">
      <c r="B60" s="721"/>
      <c r="C60" s="341" t="s">
        <v>241</v>
      </c>
      <c r="D60" s="346"/>
      <c r="E60" s="346">
        <v>2</v>
      </c>
      <c r="F60" s="346">
        <v>2</v>
      </c>
      <c r="G60" s="346"/>
      <c r="H60" s="346">
        <v>2</v>
      </c>
      <c r="I60" s="346">
        <v>1</v>
      </c>
      <c r="J60" s="346">
        <v>0</v>
      </c>
      <c r="K60" s="346">
        <v>2</v>
      </c>
      <c r="L60" s="346">
        <v>2</v>
      </c>
      <c r="M60" s="346"/>
      <c r="N60" s="346">
        <v>1</v>
      </c>
      <c r="O60" s="346">
        <v>1</v>
      </c>
      <c r="P60" s="346">
        <v>1</v>
      </c>
      <c r="Q60" s="346">
        <v>2</v>
      </c>
      <c r="R60" s="346">
        <v>1</v>
      </c>
      <c r="S60" s="346">
        <v>1</v>
      </c>
      <c r="T60" s="623">
        <v>0</v>
      </c>
      <c r="U60" s="346">
        <v>0</v>
      </c>
      <c r="V60" s="346"/>
      <c r="W60" s="346">
        <v>2</v>
      </c>
      <c r="X60" s="337">
        <f t="shared" si="149"/>
        <v>20</v>
      </c>
      <c r="Y60" s="338">
        <f t="shared" si="150"/>
        <v>16</v>
      </c>
      <c r="Z60" s="349">
        <f t="shared" si="151"/>
        <v>0.625</v>
      </c>
      <c r="AA60" s="349">
        <f>Y60/'KNIGHTS 3RD'!$D$7</f>
        <v>0.8</v>
      </c>
      <c r="AB60" s="262"/>
      <c r="AC60" s="351">
        <f t="shared" si="152"/>
        <v>7</v>
      </c>
      <c r="AD60" s="351">
        <f t="shared" si="153"/>
        <v>6</v>
      </c>
      <c r="AE60" s="351">
        <f t="shared" si="154"/>
        <v>3</v>
      </c>
      <c r="AF60" s="264"/>
      <c r="AG60" s="351">
        <f t="shared" ref="AG60" si="155">COUNT(V60:W60)</f>
        <v>1</v>
      </c>
      <c r="AI60" s="485"/>
      <c r="AJ60" s="485"/>
      <c r="AK60" s="485"/>
      <c r="AL60" s="486"/>
      <c r="AM60" s="485"/>
      <c r="AN60" s="485"/>
      <c r="AO60" s="485"/>
      <c r="AP60" s="485"/>
      <c r="AQ60" s="485"/>
      <c r="AR60" s="485"/>
      <c r="AS60" s="485"/>
      <c r="AT60" s="485"/>
      <c r="AU60" s="485"/>
      <c r="AV60" s="485"/>
      <c r="AW60" s="485"/>
      <c r="AX60" s="485"/>
      <c r="AY60" s="485"/>
      <c r="AZ60" s="485"/>
      <c r="BA60" s="485"/>
    </row>
    <row r="61" spans="1:53">
      <c r="B61" s="721"/>
      <c r="C61" s="341" t="s">
        <v>222</v>
      </c>
      <c r="D61" s="346">
        <v>0</v>
      </c>
      <c r="E61" s="346">
        <v>0</v>
      </c>
      <c r="F61" s="346">
        <v>0</v>
      </c>
      <c r="G61" s="346">
        <v>1</v>
      </c>
      <c r="H61" s="346">
        <v>1</v>
      </c>
      <c r="I61" s="346">
        <v>2</v>
      </c>
      <c r="J61" s="346">
        <v>0</v>
      </c>
      <c r="K61" s="346">
        <v>0</v>
      </c>
      <c r="L61" s="346">
        <v>0</v>
      </c>
      <c r="M61" s="346">
        <v>0</v>
      </c>
      <c r="N61" s="346">
        <v>0</v>
      </c>
      <c r="O61" s="346">
        <v>1</v>
      </c>
      <c r="P61" s="346">
        <v>0</v>
      </c>
      <c r="Q61" s="346">
        <v>1</v>
      </c>
      <c r="R61" s="346">
        <v>1</v>
      </c>
      <c r="S61" s="346">
        <v>1</v>
      </c>
      <c r="T61" s="623">
        <v>1</v>
      </c>
      <c r="U61" s="346">
        <v>1</v>
      </c>
      <c r="V61" s="346">
        <v>0</v>
      </c>
      <c r="W61" s="346">
        <v>0</v>
      </c>
      <c r="X61" s="337">
        <f t="shared" ref="X61" si="156">SUM(D61:W61)</f>
        <v>10</v>
      </c>
      <c r="Y61" s="338">
        <f t="shared" ref="Y61" si="157">COUNTA(D61:W61)</f>
        <v>20</v>
      </c>
      <c r="Z61" s="349">
        <f t="shared" ref="Z61" si="158">(X61/(Y61*2))</f>
        <v>0.25</v>
      </c>
      <c r="AA61" s="349">
        <f>Y61/'KNIGHTS 3RD'!$D$4</f>
        <v>1</v>
      </c>
      <c r="AB61" s="262"/>
      <c r="AC61" s="351">
        <f t="shared" ref="AC61" si="159">COUNTIF(D61:W61,2)</f>
        <v>1</v>
      </c>
      <c r="AD61" s="351">
        <f t="shared" ref="AD61" si="160">COUNTIF(D61:W61,1)</f>
        <v>8</v>
      </c>
      <c r="AE61" s="351">
        <f t="shared" ref="AE61" si="161">COUNTIF(D61:W61,0)</f>
        <v>11</v>
      </c>
      <c r="AF61" s="264"/>
      <c r="AG61" s="351">
        <v>0</v>
      </c>
      <c r="AI61" s="485"/>
      <c r="AJ61" s="485"/>
      <c r="AK61" s="488">
        <v>2</v>
      </c>
      <c r="AM61" s="371"/>
      <c r="AN61" s="371"/>
      <c r="AO61" s="371"/>
      <c r="AP61" s="371"/>
      <c r="AQ61" s="371"/>
      <c r="AR61" s="371"/>
      <c r="AS61" s="371"/>
      <c r="AT61" s="371"/>
      <c r="AU61" s="371"/>
      <c r="AV61" s="371"/>
      <c r="AW61" s="371"/>
      <c r="AX61" s="371"/>
      <c r="AY61" s="371"/>
      <c r="AZ61" s="371"/>
      <c r="BA61" s="488">
        <v>2</v>
      </c>
    </row>
    <row r="62" spans="1:53">
      <c r="B62" s="721"/>
      <c r="C62" s="341" t="s">
        <v>207</v>
      </c>
      <c r="D62" s="346">
        <v>1</v>
      </c>
      <c r="E62" s="346">
        <v>1</v>
      </c>
      <c r="F62" s="346">
        <v>0</v>
      </c>
      <c r="G62" s="346">
        <v>1</v>
      </c>
      <c r="H62" s="346">
        <v>0</v>
      </c>
      <c r="I62" s="346">
        <v>1</v>
      </c>
      <c r="J62" s="346">
        <v>2</v>
      </c>
      <c r="K62" s="346">
        <v>1</v>
      </c>
      <c r="L62" s="346">
        <v>1</v>
      </c>
      <c r="M62" s="346">
        <v>0</v>
      </c>
      <c r="N62" s="346">
        <v>1</v>
      </c>
      <c r="O62" s="346">
        <v>1</v>
      </c>
      <c r="P62" s="346">
        <v>0</v>
      </c>
      <c r="Q62" s="346">
        <v>2</v>
      </c>
      <c r="R62" s="346">
        <v>0</v>
      </c>
      <c r="S62" s="346">
        <v>0</v>
      </c>
      <c r="T62" s="623"/>
      <c r="U62" s="346">
        <v>1</v>
      </c>
      <c r="V62" s="346">
        <v>0</v>
      </c>
      <c r="W62" s="346">
        <v>0</v>
      </c>
      <c r="X62" s="337">
        <f t="shared" si="149"/>
        <v>13</v>
      </c>
      <c r="Y62" s="338">
        <f t="shared" si="150"/>
        <v>19</v>
      </c>
      <c r="Z62" s="349">
        <f t="shared" ref="Z62:Z63" si="162">(X62/(Y62*2))</f>
        <v>0.34210526315789475</v>
      </c>
      <c r="AA62" s="349">
        <f>Y62/'KNIGHTS 3RD'!$D$4</f>
        <v>0.95</v>
      </c>
      <c r="AB62" s="262"/>
      <c r="AC62" s="351">
        <f t="shared" si="152"/>
        <v>2</v>
      </c>
      <c r="AD62" s="351">
        <f t="shared" si="153"/>
        <v>9</v>
      </c>
      <c r="AE62" s="351">
        <f t="shared" si="154"/>
        <v>8</v>
      </c>
      <c r="AF62" s="264"/>
      <c r="AG62" s="351">
        <v>0</v>
      </c>
      <c r="AI62" s="485"/>
      <c r="AJ62" s="485"/>
      <c r="AK62" s="488">
        <v>7</v>
      </c>
      <c r="AM62" s="371"/>
      <c r="AN62" s="371"/>
      <c r="AO62" s="371"/>
      <c r="AP62" s="371"/>
      <c r="AQ62" s="371"/>
      <c r="AR62" s="371"/>
      <c r="AS62" s="371"/>
      <c r="AT62" s="371"/>
      <c r="AU62" s="371"/>
      <c r="AV62" s="371"/>
      <c r="AW62" s="371"/>
      <c r="AX62" s="371"/>
      <c r="AY62" s="371"/>
      <c r="AZ62" s="371"/>
      <c r="BA62" s="488">
        <v>7</v>
      </c>
    </row>
    <row r="63" spans="1:53">
      <c r="A63" s="262"/>
      <c r="B63" s="721"/>
      <c r="C63" s="341" t="s">
        <v>323</v>
      </c>
      <c r="D63" s="346"/>
      <c r="E63" s="346"/>
      <c r="F63" s="346"/>
      <c r="G63" s="346"/>
      <c r="H63" s="346"/>
      <c r="I63" s="346"/>
      <c r="J63" s="346"/>
      <c r="K63" s="346"/>
      <c r="L63" s="346"/>
      <c r="M63" s="346">
        <v>2</v>
      </c>
      <c r="N63" s="346"/>
      <c r="O63" s="346">
        <v>2</v>
      </c>
      <c r="P63" s="346"/>
      <c r="Q63" s="346">
        <v>2</v>
      </c>
      <c r="R63" s="346"/>
      <c r="S63" s="346">
        <v>2</v>
      </c>
      <c r="T63" s="623">
        <v>2</v>
      </c>
      <c r="U63" s="346"/>
      <c r="V63" s="346">
        <v>1</v>
      </c>
      <c r="W63" s="346"/>
      <c r="X63" s="337">
        <f>SUM(D63:W63)</f>
        <v>11</v>
      </c>
      <c r="Y63" s="338">
        <f>COUNTA(D63:W63)</f>
        <v>6</v>
      </c>
      <c r="Z63" s="349">
        <f t="shared" si="162"/>
        <v>0.91666666666666663</v>
      </c>
      <c r="AA63" s="349">
        <f>Y63/'KNIGHTS 3RD'!$D$8</f>
        <v>0.3</v>
      </c>
      <c r="AB63" s="262"/>
      <c r="AC63" s="351">
        <f>COUNTIF(D63:W63,2)</f>
        <v>5</v>
      </c>
      <c r="AD63" s="351">
        <f>COUNTIF(D63:W63,1)</f>
        <v>1</v>
      </c>
      <c r="AE63" s="351">
        <f>COUNTIF(D63:W63,0)</f>
        <v>0</v>
      </c>
      <c r="AF63" s="264"/>
      <c r="AG63" s="351">
        <f>Y63</f>
        <v>6</v>
      </c>
      <c r="AI63" s="485" t="s">
        <v>91</v>
      </c>
      <c r="AJ63" s="485" t="s">
        <v>180</v>
      </c>
      <c r="AK63" s="488">
        <v>22</v>
      </c>
      <c r="AL63" s="486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8">
        <v>0</v>
      </c>
      <c r="AX63" s="488">
        <v>8</v>
      </c>
      <c r="AY63" s="488">
        <v>17</v>
      </c>
      <c r="AZ63" s="488">
        <v>22</v>
      </c>
      <c r="BA63" s="356">
        <v>13</v>
      </c>
    </row>
    <row r="64" spans="1:53">
      <c r="B64" s="721"/>
      <c r="C64" s="341" t="s">
        <v>206</v>
      </c>
      <c r="D64" s="346">
        <v>2</v>
      </c>
      <c r="E64" s="346">
        <v>0</v>
      </c>
      <c r="F64" s="346">
        <v>2</v>
      </c>
      <c r="G64" s="346">
        <v>0</v>
      </c>
      <c r="H64" s="346"/>
      <c r="I64" s="346"/>
      <c r="J64" s="346"/>
      <c r="K64" s="346"/>
      <c r="L64" s="346"/>
      <c r="M64" s="346"/>
      <c r="N64" s="346"/>
      <c r="O64" s="346"/>
      <c r="P64" s="346"/>
      <c r="Q64" s="346"/>
      <c r="R64" s="346"/>
      <c r="S64" s="346"/>
      <c r="T64" s="623"/>
      <c r="U64" s="346"/>
      <c r="V64" s="346"/>
      <c r="W64" s="346"/>
      <c r="X64" s="337">
        <f t="shared" si="149"/>
        <v>4</v>
      </c>
      <c r="Y64" s="338">
        <f t="shared" si="150"/>
        <v>4</v>
      </c>
      <c r="Z64" s="349">
        <f t="shared" si="151"/>
        <v>0.5</v>
      </c>
      <c r="AA64" s="349">
        <f>Y64/'KNIGHTS 3RD'!$D$4</f>
        <v>0.2</v>
      </c>
      <c r="AB64" s="262"/>
      <c r="AC64" s="351">
        <f t="shared" si="152"/>
        <v>2</v>
      </c>
      <c r="AD64" s="351">
        <f t="shared" si="153"/>
        <v>0</v>
      </c>
      <c r="AE64" s="351">
        <f t="shared" si="154"/>
        <v>2</v>
      </c>
      <c r="AF64" s="264"/>
      <c r="AG64" s="351">
        <f>COUNT(H64:W64)</f>
        <v>0</v>
      </c>
      <c r="AI64" s="485"/>
      <c r="AJ64" s="485"/>
      <c r="AK64" s="488">
        <v>18</v>
      </c>
      <c r="AL64" s="486"/>
      <c r="AM64" s="371"/>
      <c r="AN64" s="371"/>
      <c r="AO64" s="371"/>
      <c r="AP64" s="371"/>
      <c r="AQ64" s="371"/>
      <c r="AR64" s="371"/>
      <c r="AS64" s="371"/>
      <c r="AT64" s="371"/>
      <c r="AU64" s="371"/>
      <c r="AV64" s="371"/>
      <c r="AW64" s="371"/>
      <c r="AX64" s="371"/>
      <c r="AY64" s="371"/>
      <c r="AZ64" s="355">
        <v>2</v>
      </c>
      <c r="BA64" s="488">
        <v>18</v>
      </c>
    </row>
    <row r="65" spans="2:48">
      <c r="B65" s="721"/>
      <c r="C65" s="345" t="s">
        <v>149</v>
      </c>
      <c r="D65" s="434" t="s">
        <v>150</v>
      </c>
      <c r="E65" s="434" t="s">
        <v>148</v>
      </c>
      <c r="F65" s="434" t="s">
        <v>148</v>
      </c>
      <c r="G65" s="434" t="s">
        <v>150</v>
      </c>
      <c r="H65" s="434" t="s">
        <v>148</v>
      </c>
      <c r="I65" s="434" t="s">
        <v>148</v>
      </c>
      <c r="J65" s="434" t="s">
        <v>150</v>
      </c>
      <c r="K65" s="434" t="s">
        <v>150</v>
      </c>
      <c r="L65" s="434" t="s">
        <v>148</v>
      </c>
      <c r="M65" s="434" t="s">
        <v>150</v>
      </c>
      <c r="N65" s="434" t="s">
        <v>150</v>
      </c>
      <c r="O65" s="434" t="s">
        <v>148</v>
      </c>
      <c r="P65" s="434" t="s">
        <v>148</v>
      </c>
      <c r="Q65" s="434" t="s">
        <v>150</v>
      </c>
      <c r="R65" s="434" t="s">
        <v>148</v>
      </c>
      <c r="S65" s="434" t="s">
        <v>148</v>
      </c>
      <c r="T65" s="434" t="s">
        <v>150</v>
      </c>
      <c r="U65" s="434" t="s">
        <v>150</v>
      </c>
      <c r="V65" s="434" t="s">
        <v>148</v>
      </c>
      <c r="W65" s="434" t="s">
        <v>150</v>
      </c>
      <c r="X65" s="339">
        <f>SUM(X59:X64)</f>
        <v>64</v>
      </c>
      <c r="Y65" s="397"/>
      <c r="Z65" s="279"/>
      <c r="AA65" s="279"/>
      <c r="AB65" s="262"/>
      <c r="AC65" s="263"/>
      <c r="AD65" s="263"/>
      <c r="AE65" s="263"/>
      <c r="AF65" s="262"/>
      <c r="AG65" s="263"/>
      <c r="AI65" s="263"/>
      <c r="AJ65" s="263"/>
      <c r="AK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</row>
    <row r="66" spans="2:48">
      <c r="B66" s="721"/>
      <c r="C66" s="345" t="s">
        <v>151</v>
      </c>
      <c r="D66" s="434">
        <f t="shared" ref="D66:E66" si="163">SUM(D59:D64)</f>
        <v>3</v>
      </c>
      <c r="E66" s="434">
        <f t="shared" si="163"/>
        <v>3</v>
      </c>
      <c r="F66" s="434">
        <f t="shared" ref="F66:G66" si="164">SUM(F59:F64)</f>
        <v>4</v>
      </c>
      <c r="G66" s="434">
        <f t="shared" si="164"/>
        <v>2</v>
      </c>
      <c r="H66" s="434">
        <f t="shared" ref="H66:I66" si="165">SUM(H59:H64)</f>
        <v>3</v>
      </c>
      <c r="I66" s="434">
        <f t="shared" si="165"/>
        <v>4</v>
      </c>
      <c r="J66" s="434">
        <f t="shared" ref="J66:K66" si="166">SUM(J59:J64)</f>
        <v>2</v>
      </c>
      <c r="K66" s="434">
        <f t="shared" si="166"/>
        <v>4</v>
      </c>
      <c r="L66" s="434">
        <f t="shared" ref="L66:M66" si="167">SUM(L59:L64)</f>
        <v>4</v>
      </c>
      <c r="M66" s="434">
        <f t="shared" si="167"/>
        <v>2</v>
      </c>
      <c r="N66" s="434">
        <f t="shared" ref="N66:O66" si="168">SUM(N59:N64)</f>
        <v>4</v>
      </c>
      <c r="O66" s="434">
        <f t="shared" si="168"/>
        <v>5</v>
      </c>
      <c r="P66" s="434">
        <f t="shared" ref="P66:Q66" si="169">SUM(P59:P64)</f>
        <v>2</v>
      </c>
      <c r="Q66" s="434">
        <f t="shared" si="169"/>
        <v>7</v>
      </c>
      <c r="R66" s="434">
        <f t="shared" ref="R66:S66" si="170">SUM(R59:R64)</f>
        <v>2</v>
      </c>
      <c r="S66" s="434">
        <f t="shared" si="170"/>
        <v>4</v>
      </c>
      <c r="T66" s="434">
        <f t="shared" ref="T66:U66" si="171">SUM(T59:T64)</f>
        <v>4</v>
      </c>
      <c r="U66" s="434">
        <f t="shared" si="171"/>
        <v>2</v>
      </c>
      <c r="V66" s="434">
        <f t="shared" ref="V66:W66" si="172">SUM(V59:V64)</f>
        <v>1</v>
      </c>
      <c r="W66" s="434">
        <f t="shared" si="172"/>
        <v>2</v>
      </c>
      <c r="Y66" s="397"/>
      <c r="Z66" s="279"/>
      <c r="AA66" s="279"/>
      <c r="AB66" s="262"/>
      <c r="AC66" s="263"/>
      <c r="AD66" s="263"/>
      <c r="AE66" s="263"/>
      <c r="AF66" s="262"/>
      <c r="AG66" s="263"/>
      <c r="AI66" s="263"/>
      <c r="AJ66" s="263"/>
      <c r="AK66" s="263"/>
      <c r="AM66" s="263"/>
      <c r="AN66" s="263"/>
      <c r="AO66" s="263"/>
      <c r="AP66" s="263"/>
      <c r="AQ66" s="263"/>
      <c r="AR66" s="263"/>
      <c r="AS66" s="263"/>
      <c r="AT66" s="263"/>
      <c r="AU66" s="263"/>
      <c r="AV66" s="263"/>
    </row>
    <row r="67" spans="2:48">
      <c r="B67" s="721"/>
      <c r="C67" s="345" t="s">
        <v>104</v>
      </c>
      <c r="D67" s="340" t="str">
        <f t="shared" ref="D67:I67" si="173">IF(D66&gt;4,"W",IF(D66=4,"D", IF(D66&lt;4,"L")))</f>
        <v>L</v>
      </c>
      <c r="E67" s="340" t="str">
        <f t="shared" si="173"/>
        <v>L</v>
      </c>
      <c r="F67" s="340" t="str">
        <f t="shared" si="173"/>
        <v>D</v>
      </c>
      <c r="G67" s="340" t="str">
        <f t="shared" si="173"/>
        <v>L</v>
      </c>
      <c r="H67" s="340" t="str">
        <f t="shared" si="173"/>
        <v>L</v>
      </c>
      <c r="I67" s="340" t="str">
        <f t="shared" si="173"/>
        <v>D</v>
      </c>
      <c r="J67" s="340" t="str">
        <f t="shared" ref="J67:K67" si="174">IF(J66&gt;4,"W",IF(J66=4,"D", IF(J66&lt;4,"L")))</f>
        <v>L</v>
      </c>
      <c r="K67" s="340" t="str">
        <f t="shared" si="174"/>
        <v>D</v>
      </c>
      <c r="L67" s="340" t="str">
        <f t="shared" ref="L67:M67" si="175">IF(L66&gt;4,"W",IF(L66=4,"D", IF(L66&lt;4,"L")))</f>
        <v>D</v>
      </c>
      <c r="M67" s="340" t="str">
        <f t="shared" si="175"/>
        <v>L</v>
      </c>
      <c r="N67" s="340" t="str">
        <f t="shared" ref="N67:O67" si="176">IF(N66&gt;4,"W",IF(N66=4,"D", IF(N66&lt;4,"L")))</f>
        <v>D</v>
      </c>
      <c r="O67" s="340" t="str">
        <f t="shared" si="176"/>
        <v>W</v>
      </c>
      <c r="P67" s="340" t="str">
        <f t="shared" ref="P67:Q67" si="177">IF(P66&gt;4,"W",IF(P66=4,"D", IF(P66&lt;4,"L")))</f>
        <v>L</v>
      </c>
      <c r="Q67" s="340" t="str">
        <f t="shared" si="177"/>
        <v>W</v>
      </c>
      <c r="R67" s="340" t="str">
        <f t="shared" ref="R67:S67" si="178">IF(R66&gt;4,"W",IF(R66=4,"D", IF(R66&lt;4,"L")))</f>
        <v>L</v>
      </c>
      <c r="S67" s="340" t="str">
        <f t="shared" si="178"/>
        <v>D</v>
      </c>
      <c r="T67" s="340" t="str">
        <f t="shared" ref="T67:U67" si="179">IF(T66&gt;4,"W",IF(T66=4,"D", IF(T66&lt;4,"L")))</f>
        <v>D</v>
      </c>
      <c r="U67" s="340" t="str">
        <f t="shared" si="179"/>
        <v>L</v>
      </c>
      <c r="V67" s="340" t="str">
        <f t="shared" ref="V67:W67" si="180">IF(V66&gt;4,"W",IF(V66=4,"D", IF(V66&lt;4,"L")))</f>
        <v>L</v>
      </c>
      <c r="W67" s="340" t="str">
        <f t="shared" si="180"/>
        <v>L</v>
      </c>
      <c r="X67" s="265"/>
      <c r="Y67" s="397"/>
      <c r="AI67" s="261"/>
      <c r="AJ67" s="261"/>
      <c r="AK67" s="261"/>
      <c r="AM67" s="261"/>
      <c r="AN67" s="261"/>
      <c r="AO67" s="261"/>
      <c r="AP67" s="261"/>
    </row>
    <row r="68" spans="2:48">
      <c r="B68" s="722"/>
      <c r="C68" s="345" t="s">
        <v>105</v>
      </c>
      <c r="D68" s="340">
        <v>6</v>
      </c>
      <c r="E68" s="340">
        <v>4</v>
      </c>
      <c r="F68" s="340">
        <v>4</v>
      </c>
      <c r="G68" s="373">
        <v>5</v>
      </c>
      <c r="H68" s="340">
        <v>6</v>
      </c>
      <c r="I68" s="340">
        <v>5</v>
      </c>
      <c r="J68" s="340">
        <v>5</v>
      </c>
      <c r="K68" s="373">
        <v>5</v>
      </c>
      <c r="L68" s="340">
        <v>5</v>
      </c>
      <c r="M68" s="340">
        <v>6</v>
      </c>
      <c r="N68" s="340">
        <v>6</v>
      </c>
      <c r="O68" s="340">
        <v>6</v>
      </c>
      <c r="P68" s="340">
        <v>6</v>
      </c>
      <c r="Q68" s="340">
        <v>6</v>
      </c>
      <c r="R68" s="340">
        <v>6</v>
      </c>
      <c r="S68" s="340">
        <v>6</v>
      </c>
      <c r="T68" s="340">
        <v>5</v>
      </c>
      <c r="U68" s="373">
        <v>6</v>
      </c>
      <c r="V68" s="373">
        <v>6</v>
      </c>
      <c r="W68" s="340">
        <v>6</v>
      </c>
      <c r="X68" s="265"/>
      <c r="AI68" s="261"/>
      <c r="AJ68" s="261"/>
      <c r="AK68" s="261"/>
      <c r="AM68" s="261"/>
      <c r="AN68" s="261"/>
      <c r="AO68" s="261"/>
      <c r="AP68" s="261"/>
    </row>
  </sheetData>
  <mergeCells count="12">
    <mergeCell ref="B49:B57"/>
    <mergeCell ref="AM1:BA1"/>
    <mergeCell ref="B59:B68"/>
    <mergeCell ref="B15:B24"/>
    <mergeCell ref="B37:B47"/>
    <mergeCell ref="B26:B35"/>
    <mergeCell ref="B3:B13"/>
    <mergeCell ref="D1:W1"/>
    <mergeCell ref="AI1:AJ2"/>
    <mergeCell ref="AC1:AC2"/>
    <mergeCell ref="AD1:AD2"/>
    <mergeCell ref="AE1:AE2"/>
  </mergeCells>
  <phoneticPr fontId="18" type="noConversion"/>
  <conditionalFormatting sqref="X26:X28 X37:X39 X3:X5 X15:X20 X49:X53 X41:X43 X59:X64">
    <cfRule type="cellIs" dxfId="36" priority="273" operator="greaterThan">
      <formula>$AK3</formula>
    </cfRule>
  </conditionalFormatting>
  <conditionalFormatting sqref="X31">
    <cfRule type="cellIs" dxfId="35" priority="263" operator="greaterThan">
      <formula>$AK31</formula>
    </cfRule>
  </conditionalFormatting>
  <conditionalFormatting sqref="X29">
    <cfRule type="cellIs" dxfId="34" priority="245" operator="greaterThan">
      <formula>$AK29</formula>
    </cfRule>
  </conditionalFormatting>
  <conditionalFormatting sqref="X40">
    <cfRule type="cellIs" dxfId="33" priority="220" operator="greaterThan">
      <formula>$AK40</formula>
    </cfRule>
  </conditionalFormatting>
  <conditionalFormatting sqref="AG38">
    <cfRule type="cellIs" dxfId="32" priority="218" operator="greaterThanOrEqual">
      <formula>10</formula>
    </cfRule>
  </conditionalFormatting>
  <conditionalFormatting sqref="AG40">
    <cfRule type="cellIs" dxfId="31" priority="197" operator="greaterThanOrEqual">
      <formula>10</formula>
    </cfRule>
  </conditionalFormatting>
  <conditionalFormatting sqref="AG20">
    <cfRule type="cellIs" dxfId="30" priority="168" operator="greaterThanOrEqual">
      <formula>10</formula>
    </cfRule>
  </conditionalFormatting>
  <conditionalFormatting sqref="X6:X9">
    <cfRule type="cellIs" dxfId="29" priority="162" operator="greaterThan">
      <formula>$AK6</formula>
    </cfRule>
  </conditionalFormatting>
  <conditionalFormatting sqref="AG6:AG7">
    <cfRule type="cellIs" dxfId="28" priority="161" operator="greaterThanOrEqual">
      <formula>10</formula>
    </cfRule>
  </conditionalFormatting>
  <conditionalFormatting sqref="AG9">
    <cfRule type="cellIs" dxfId="27" priority="60" operator="greaterThanOrEqual">
      <formula>10</formula>
    </cfRule>
  </conditionalFormatting>
  <conditionalFormatting sqref="AG8">
    <cfRule type="cellIs" dxfId="26" priority="59" operator="greaterThanOrEqual">
      <formula>10</formula>
    </cfRule>
  </conditionalFormatting>
  <conditionalFormatting sqref="X30">
    <cfRule type="cellIs" dxfId="25" priority="58" operator="greaterThan">
      <formula>$AK30</formula>
    </cfRule>
  </conditionalFormatting>
  <conditionalFormatting sqref="AG30">
    <cfRule type="cellIs" dxfId="24" priority="57" operator="greaterThanOrEqual">
      <formula>10</formula>
    </cfRule>
  </conditionalFormatting>
  <conditionalFormatting sqref="AG64">
    <cfRule type="cellIs" dxfId="23" priority="55" operator="greaterThanOrEqual">
      <formula>10</formula>
    </cfRule>
  </conditionalFormatting>
  <conditionalFormatting sqref="AG4:AG5">
    <cfRule type="cellIs" dxfId="22" priority="50" operator="greaterThanOrEqual">
      <formula>10</formula>
    </cfRule>
  </conditionalFormatting>
  <conditionalFormatting sqref="AG37">
    <cfRule type="cellIs" dxfId="21" priority="44" operator="greaterThanOrEqual">
      <formula>10</formula>
    </cfRule>
  </conditionalFormatting>
  <conditionalFormatting sqref="AG16">
    <cfRule type="cellIs" dxfId="20" priority="37" operator="greaterThanOrEqual">
      <formula>10</formula>
    </cfRule>
  </conditionalFormatting>
  <conditionalFormatting sqref="AG3">
    <cfRule type="cellIs" dxfId="19" priority="36" operator="greaterThanOrEqual">
      <formula>10</formula>
    </cfRule>
  </conditionalFormatting>
  <conditionalFormatting sqref="AG42">
    <cfRule type="cellIs" dxfId="18" priority="34" operator="greaterThanOrEqual">
      <formula>10</formula>
    </cfRule>
  </conditionalFormatting>
  <conditionalFormatting sqref="AG63">
    <cfRule type="cellIs" dxfId="17" priority="31" operator="greaterThanOrEqual">
      <formula>10</formula>
    </cfRule>
  </conditionalFormatting>
  <conditionalFormatting sqref="AG29">
    <cfRule type="cellIs" dxfId="16" priority="27" operator="greaterThanOrEqual">
      <formula>10</formula>
    </cfRule>
  </conditionalFormatting>
  <conditionalFormatting sqref="AG18">
    <cfRule type="cellIs" dxfId="15" priority="26" operator="greaterThanOrEqual">
      <formula>10</formula>
    </cfRule>
  </conditionalFormatting>
  <conditionalFormatting sqref="AG41">
    <cfRule type="cellIs" dxfId="14" priority="23" operator="greaterThanOrEqual">
      <formula>10</formula>
    </cfRule>
  </conditionalFormatting>
  <conditionalFormatting sqref="AG39">
    <cfRule type="cellIs" dxfId="13" priority="22" operator="greaterThanOrEqual">
      <formula>10</formula>
    </cfRule>
  </conditionalFormatting>
  <conditionalFormatting sqref="AG51">
    <cfRule type="cellIs" dxfId="12" priority="20" operator="greaterThanOrEqual">
      <formula>10</formula>
    </cfRule>
  </conditionalFormatting>
  <conditionalFormatting sqref="AG53">
    <cfRule type="cellIs" dxfId="11" priority="19" operator="greaterThanOrEqual">
      <formula>10</formula>
    </cfRule>
  </conditionalFormatting>
  <conditionalFormatting sqref="AG19">
    <cfRule type="cellIs" dxfId="10" priority="17" operator="greaterThanOrEqual">
      <formula>10</formula>
    </cfRule>
  </conditionalFormatting>
  <conditionalFormatting sqref="AG52">
    <cfRule type="cellIs" dxfId="9" priority="14" operator="greaterThanOrEqual">
      <formula>10</formula>
    </cfRule>
  </conditionalFormatting>
  <conditionalFormatting sqref="AG17">
    <cfRule type="cellIs" dxfId="8" priority="12" operator="greaterThanOrEqual">
      <formula>10</formula>
    </cfRule>
  </conditionalFormatting>
  <conditionalFormatting sqref="AG26:AG28">
    <cfRule type="cellIs" dxfId="7" priority="11" operator="greaterThanOrEqual">
      <formula>10</formula>
    </cfRule>
  </conditionalFormatting>
  <conditionalFormatting sqref="AG15">
    <cfRule type="cellIs" dxfId="6" priority="9" operator="greaterThanOrEqual">
      <formula>10</formula>
    </cfRule>
  </conditionalFormatting>
  <conditionalFormatting sqref="AG49:AG50">
    <cfRule type="cellIs" dxfId="5" priority="8" operator="greaterThanOrEqual">
      <formula>10</formula>
    </cfRule>
  </conditionalFormatting>
  <conditionalFormatting sqref="AG60">
    <cfRule type="cellIs" dxfId="4" priority="5" operator="greaterThanOrEqual">
      <formula>10</formula>
    </cfRule>
  </conditionalFormatting>
  <conditionalFormatting sqref="AG31">
    <cfRule type="cellIs" dxfId="3" priority="4" operator="greaterThanOrEqual">
      <formula>10</formula>
    </cfRule>
  </conditionalFormatting>
  <conditionalFormatting sqref="AG43">
    <cfRule type="cellIs" dxfId="2" priority="3" operator="greaterThanOrEqual">
      <formula>10</formula>
    </cfRule>
  </conditionalFormatting>
  <conditionalFormatting sqref="AG59">
    <cfRule type="cellIs" dxfId="1" priority="2" operator="greaterThanOrEqual">
      <formula>10</formula>
    </cfRule>
  </conditionalFormatting>
  <conditionalFormatting sqref="AG61:AG62">
    <cfRule type="cellIs" dxfId="0" priority="1" operator="greaterThanOrEqual">
      <formula>10</formula>
    </cfRule>
  </conditionalFormatting>
  <pageMargins left="0.75" right="0.75" top="1" bottom="1" header="0.5" footer="0.5"/>
  <pageSetup paperSize="9" scale="50" orientation="portrait" verticalDpi="300" r:id="rId1"/>
  <headerFooter alignWithMargins="0"/>
  <ignoredErrors>
    <ignoredError sqref="D11" formulaRange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0">
    <tabColor theme="9"/>
  </sheetPr>
  <dimension ref="A1:T194"/>
  <sheetViews>
    <sheetView showGridLines="0" zoomScale="90" zoomScaleNormal="90" workbookViewId="0">
      <pane ySplit="2" topLeftCell="A3" activePane="bottomLeft" state="frozen"/>
      <selection pane="bottomLeft"/>
    </sheetView>
  </sheetViews>
  <sheetFormatPr defaultColWidth="8.88671875" defaultRowHeight="13.2"/>
  <cols>
    <col min="1" max="1" width="2.6640625" customWidth="1"/>
    <col min="2" max="2" width="18.6640625" style="27" customWidth="1"/>
    <col min="3" max="6" width="7.6640625" style="27" customWidth="1"/>
    <col min="7" max="7" width="11.44140625" style="27" customWidth="1"/>
    <col min="8" max="8" width="8.88671875" style="27" bestFit="1" customWidth="1"/>
    <col min="9" max="9" width="7.88671875" style="27" customWidth="1"/>
    <col min="10" max="10" width="6.88671875" style="27" bestFit="1" customWidth="1"/>
    <col min="11" max="11" width="12" style="27" bestFit="1" customWidth="1"/>
    <col min="12" max="12" width="2.6640625" customWidth="1"/>
    <col min="13" max="13" width="18.88671875" bestFit="1" customWidth="1"/>
    <col min="14" max="14" width="5.109375" customWidth="1"/>
    <col min="15" max="15" width="2.6640625" customWidth="1"/>
    <col min="16" max="16" width="19.6640625" bestFit="1" customWidth="1"/>
    <col min="17" max="17" width="2.5546875" customWidth="1"/>
    <col min="18" max="18" width="9" bestFit="1" customWidth="1"/>
    <col min="19" max="19" width="2.5546875" customWidth="1"/>
    <col min="20" max="20" width="10.33203125" bestFit="1" customWidth="1"/>
  </cols>
  <sheetData>
    <row r="1" spans="1:20">
      <c r="A1" s="27"/>
      <c r="B1" s="404" t="s">
        <v>370</v>
      </c>
      <c r="C1" s="732" t="s">
        <v>74</v>
      </c>
      <c r="D1" s="732"/>
      <c r="E1" s="732"/>
      <c r="F1" s="732"/>
      <c r="G1" s="732"/>
      <c r="H1" s="732"/>
      <c r="I1" s="732"/>
      <c r="J1" s="733"/>
      <c r="K1" s="494"/>
      <c r="M1" s="729" t="s">
        <v>99</v>
      </c>
      <c r="N1" s="730"/>
      <c r="O1" s="730"/>
      <c r="P1" s="730"/>
      <c r="Q1" s="730"/>
      <c r="R1" s="730"/>
      <c r="S1" s="730"/>
      <c r="T1" s="731"/>
    </row>
    <row r="2" spans="1:20">
      <c r="B2" s="249" t="s">
        <v>112</v>
      </c>
      <c r="C2" s="248" t="s">
        <v>44</v>
      </c>
      <c r="D2" s="246" t="s">
        <v>45</v>
      </c>
      <c r="E2" s="247"/>
      <c r="F2" s="246" t="s">
        <v>46</v>
      </c>
      <c r="G2" s="246" t="s">
        <v>47</v>
      </c>
      <c r="H2" s="246" t="s">
        <v>48</v>
      </c>
      <c r="I2" s="246" t="s">
        <v>50</v>
      </c>
      <c r="J2" s="246" t="s">
        <v>49</v>
      </c>
      <c r="K2" s="503" t="s">
        <v>132</v>
      </c>
      <c r="M2" s="142" t="s">
        <v>96</v>
      </c>
      <c r="N2" s="143"/>
      <c r="O2" s="143"/>
      <c r="P2" s="144" t="s">
        <v>4</v>
      </c>
      <c r="Q2" s="143"/>
      <c r="R2" s="144" t="s">
        <v>5</v>
      </c>
      <c r="S2" s="143"/>
      <c r="T2" s="145" t="s">
        <v>6</v>
      </c>
    </row>
    <row r="3" spans="1:20" ht="13.8" thickBot="1">
      <c r="A3" s="241" t="s">
        <v>366</v>
      </c>
      <c r="B3" s="250" t="s">
        <v>70</v>
      </c>
      <c r="C3" s="251">
        <f>SUM(D3:F3)</f>
        <v>9</v>
      </c>
      <c r="D3" s="251">
        <v>8</v>
      </c>
      <c r="E3" s="251"/>
      <c r="F3" s="251">
        <v>1</v>
      </c>
      <c r="G3" s="251">
        <f ca="1">SUMIF($B$29:$C$115,$B3,C$29:C$115)+SUMIF($F$29:$H$115,$B3,H$29:H$115)</f>
        <v>1718</v>
      </c>
      <c r="H3" s="251">
        <f ca="1">SUMIF($B$29:$C$115,$B3,H$29:H$115)+SUMIF($F$29:$H$115,$B3,C$29:C$115)</f>
        <v>1415</v>
      </c>
      <c r="I3" s="251">
        <f ca="1">G3-H3</f>
        <v>303</v>
      </c>
      <c r="J3" s="252">
        <f>D3*2</f>
        <v>16</v>
      </c>
      <c r="K3" s="503">
        <f>((9-C3)*2)+J3</f>
        <v>16</v>
      </c>
      <c r="M3" s="156" t="s">
        <v>7</v>
      </c>
      <c r="N3" s="483">
        <v>80</v>
      </c>
      <c r="O3" s="146"/>
      <c r="P3" s="153" t="s">
        <v>287</v>
      </c>
      <c r="Q3" s="146"/>
      <c r="R3" s="153" t="s">
        <v>245</v>
      </c>
      <c r="S3" s="492"/>
      <c r="T3" s="147">
        <v>45375</v>
      </c>
    </row>
    <row r="4" spans="1:20">
      <c r="B4" s="253" t="s">
        <v>7</v>
      </c>
      <c r="C4" s="254">
        <f>SUM(D4:F4)</f>
        <v>9</v>
      </c>
      <c r="D4" s="254">
        <v>7</v>
      </c>
      <c r="E4" s="254"/>
      <c r="F4" s="254">
        <v>2</v>
      </c>
      <c r="G4" s="254">
        <f ca="1">SUMIF($B$29:$C$115,$B4,C$29:C$115)+SUMIF($F$29:$H$115,$B4,H$29:H$115)</f>
        <v>1763</v>
      </c>
      <c r="H4" s="254">
        <f ca="1">SUMIF($B$29:$C$115,$B4,H$29:H$115)+SUMIF($F$29:$H$115,$B4,C$29:C$115)</f>
        <v>887</v>
      </c>
      <c r="I4" s="254">
        <f ca="1">G4-H4</f>
        <v>876</v>
      </c>
      <c r="J4" s="255">
        <f>D4*2</f>
        <v>14</v>
      </c>
      <c r="K4" s="503">
        <f t="shared" ref="K4:K12" si="0">((9-C4)*2)+J4</f>
        <v>14</v>
      </c>
      <c r="M4" s="156" t="s">
        <v>7</v>
      </c>
      <c r="N4" s="483">
        <v>61</v>
      </c>
      <c r="O4" s="146"/>
      <c r="P4" s="153" t="s">
        <v>258</v>
      </c>
      <c r="Q4" s="146"/>
      <c r="R4" s="153" t="s">
        <v>245</v>
      </c>
      <c r="S4" s="492"/>
      <c r="T4" s="147">
        <v>45197</v>
      </c>
    </row>
    <row r="5" spans="1:20">
      <c r="B5" s="253" t="s">
        <v>10</v>
      </c>
      <c r="C5" s="254">
        <f>SUM(D5:F5)</f>
        <v>9</v>
      </c>
      <c r="D5" s="254">
        <v>7</v>
      </c>
      <c r="E5" s="254"/>
      <c r="F5" s="254">
        <v>2</v>
      </c>
      <c r="G5" s="254">
        <f ca="1">SUMIF($B$29:$C$115,$B5,C$29:C$115)+SUMIF($F$29:$H$115,$B5,H$29:H$115)</f>
        <v>1712</v>
      </c>
      <c r="H5" s="254">
        <f ca="1">SUMIF($B$29:$C$115,$B5,H$29:H$115)+SUMIF($F$29:$H$115,$B5,C$29:C$115)</f>
        <v>1331</v>
      </c>
      <c r="I5" s="254">
        <f ca="1">G5-H5</f>
        <v>381</v>
      </c>
      <c r="J5" s="255">
        <f>D5*2</f>
        <v>14</v>
      </c>
      <c r="K5" s="503">
        <f t="shared" si="0"/>
        <v>14</v>
      </c>
      <c r="M5" s="156" t="s">
        <v>7</v>
      </c>
      <c r="N5" s="483">
        <v>55</v>
      </c>
      <c r="O5" s="146"/>
      <c r="P5" s="153" t="s">
        <v>242</v>
      </c>
      <c r="Q5" s="146"/>
      <c r="R5" s="153" t="s">
        <v>245</v>
      </c>
      <c r="S5" s="492"/>
      <c r="T5" s="147">
        <v>45259</v>
      </c>
    </row>
    <row r="6" spans="1:20">
      <c r="B6" s="253" t="s">
        <v>232</v>
      </c>
      <c r="C6" s="254">
        <f>SUM(D6:F6)</f>
        <v>9</v>
      </c>
      <c r="D6" s="254">
        <v>5</v>
      </c>
      <c r="E6" s="254"/>
      <c r="F6" s="254">
        <v>4</v>
      </c>
      <c r="G6" s="254">
        <f ca="1">SUMIF($B$29:$C$115,$B6,C$29:C$115)+SUMIF($F$29:$H$115,$B6,H$29:H$115)</f>
        <v>1696</v>
      </c>
      <c r="H6" s="254">
        <f ca="1">SUMIF($B$29:$C$115,$B6,H$29:H$115)+SUMIF($F$29:$H$115,$B6,C$29:C$115)</f>
        <v>1585</v>
      </c>
      <c r="I6" s="254">
        <f ca="1">G6-H6</f>
        <v>111</v>
      </c>
      <c r="J6" s="255">
        <f>D6*2</f>
        <v>10</v>
      </c>
      <c r="K6" s="503">
        <f t="shared" si="0"/>
        <v>10</v>
      </c>
      <c r="M6" s="156" t="s">
        <v>7</v>
      </c>
      <c r="N6" s="483">
        <v>45</v>
      </c>
      <c r="O6" s="146"/>
      <c r="P6" s="153" t="s">
        <v>252</v>
      </c>
      <c r="Q6" s="146"/>
      <c r="R6" s="153" t="s">
        <v>253</v>
      </c>
      <c r="S6" s="492"/>
      <c r="T6" s="147">
        <v>45190</v>
      </c>
    </row>
    <row r="7" spans="1:20">
      <c r="B7" s="253" t="s">
        <v>66</v>
      </c>
      <c r="C7" s="254">
        <f>SUM(D7:F7)</f>
        <v>9</v>
      </c>
      <c r="D7" s="254">
        <v>5</v>
      </c>
      <c r="E7" s="254"/>
      <c r="F7" s="254">
        <v>4</v>
      </c>
      <c r="G7" s="254">
        <f ca="1">SUMIF($B$29:$C$115,$B7,C$29:C$115)+SUMIF($F$29:$H$115,$B7,H$29:H$115)</f>
        <v>1430</v>
      </c>
      <c r="H7" s="254">
        <f ca="1">SUMIF($B$29:$C$115,$B7,H$29:H$115)+SUMIF($F$29:$H$115,$B7,C$29:C$115)</f>
        <v>1334</v>
      </c>
      <c r="I7" s="254">
        <f ca="1">G7-H7</f>
        <v>96</v>
      </c>
      <c r="J7" s="255">
        <f>D7*2</f>
        <v>10</v>
      </c>
      <c r="K7" s="503">
        <f t="shared" si="0"/>
        <v>10</v>
      </c>
      <c r="M7" s="156" t="s">
        <v>66</v>
      </c>
      <c r="N7" s="483">
        <v>44</v>
      </c>
      <c r="O7" s="146"/>
      <c r="P7" s="153" t="s">
        <v>280</v>
      </c>
      <c r="Q7" s="146"/>
      <c r="R7" s="153" t="s">
        <v>270</v>
      </c>
      <c r="S7" s="492"/>
      <c r="T7" s="147">
        <v>45201</v>
      </c>
    </row>
    <row r="8" spans="1:20">
      <c r="B8" s="253" t="s">
        <v>195</v>
      </c>
      <c r="C8" s="254">
        <f>SUM(D8:F8)</f>
        <v>9</v>
      </c>
      <c r="D8" s="254">
        <v>5</v>
      </c>
      <c r="E8" s="254"/>
      <c r="F8" s="254">
        <v>4</v>
      </c>
      <c r="G8" s="254">
        <f ca="1">SUMIF($B$29:$C$115,$B8,C$29:C$115)+SUMIF($F$29:$H$115,$B8,H$29:H$115)</f>
        <v>1568</v>
      </c>
      <c r="H8" s="254">
        <f ca="1">SUMIF($B$29:$C$115,$B8,H$29:H$115)+SUMIF($F$29:$H$115,$B8,C$29:C$115)</f>
        <v>1580</v>
      </c>
      <c r="I8" s="254">
        <f ca="1">G8-H8</f>
        <v>-12</v>
      </c>
      <c r="J8" s="255">
        <f>D8*2</f>
        <v>10</v>
      </c>
      <c r="K8" s="503">
        <f t="shared" si="0"/>
        <v>10</v>
      </c>
      <c r="M8" s="156" t="s">
        <v>7</v>
      </c>
      <c r="N8" s="483">
        <v>38</v>
      </c>
      <c r="O8" s="146"/>
      <c r="P8" s="153" t="s">
        <v>250</v>
      </c>
      <c r="Q8" s="146"/>
      <c r="R8" s="153" t="s">
        <v>243</v>
      </c>
      <c r="S8" s="492"/>
      <c r="T8" s="147">
        <v>45218</v>
      </c>
    </row>
    <row r="9" spans="1:20">
      <c r="B9" s="253" t="s">
        <v>15</v>
      </c>
      <c r="C9" s="254">
        <f>SUM(D9:F9)</f>
        <v>9</v>
      </c>
      <c r="D9" s="254">
        <v>3</v>
      </c>
      <c r="E9" s="254"/>
      <c r="F9" s="254">
        <v>6</v>
      </c>
      <c r="G9" s="254">
        <f ca="1">SUMIF($B$29:$C$115,$B9,C$29:C$115)+SUMIF($F$29:$H$115,$B9,H$29:H$115)</f>
        <v>1337</v>
      </c>
      <c r="H9" s="254">
        <f ca="1">SUMIF($B$29:$C$115,$B9,H$29:H$115)+SUMIF($F$29:$H$115,$B9,C$29:C$115)</f>
        <v>1686</v>
      </c>
      <c r="I9" s="254">
        <f ca="1">G9-H9</f>
        <v>-349</v>
      </c>
      <c r="J9" s="255">
        <f>D9*2</f>
        <v>6</v>
      </c>
      <c r="K9" s="503">
        <f t="shared" si="0"/>
        <v>6</v>
      </c>
      <c r="M9" s="156" t="s">
        <v>7</v>
      </c>
      <c r="N9" s="483">
        <v>37</v>
      </c>
      <c r="O9" s="146"/>
      <c r="P9" s="153" t="s">
        <v>252</v>
      </c>
      <c r="Q9" s="146"/>
      <c r="R9" s="153" t="s">
        <v>253</v>
      </c>
      <c r="S9" s="492"/>
      <c r="T9" s="147">
        <v>45190</v>
      </c>
    </row>
    <row r="10" spans="1:20">
      <c r="B10" s="253" t="s">
        <v>187</v>
      </c>
      <c r="C10" s="254">
        <f>SUM(D10:F10)</f>
        <v>9</v>
      </c>
      <c r="D10" s="254">
        <v>2</v>
      </c>
      <c r="E10" s="254"/>
      <c r="F10" s="254">
        <v>7</v>
      </c>
      <c r="G10" s="254">
        <f ca="1">SUMIF($B$29:$C$115,$B10,C$29:C$115)+SUMIF($F$29:$H$115,$B10,H$29:H$115)</f>
        <v>1330</v>
      </c>
      <c r="H10" s="254">
        <f ca="1">SUMIF($B$29:$C$115,$B10,H$29:H$115)+SUMIF($F$29:$H$115,$B10,C$29:C$115)</f>
        <v>1666</v>
      </c>
      <c r="I10" s="254">
        <f ca="1">G10-H10</f>
        <v>-336</v>
      </c>
      <c r="J10" s="255">
        <f>D10*2</f>
        <v>4</v>
      </c>
      <c r="K10" s="503">
        <f t="shared" si="0"/>
        <v>4</v>
      </c>
      <c r="M10" s="156" t="s">
        <v>70</v>
      </c>
      <c r="N10" s="483">
        <v>36</v>
      </c>
      <c r="O10" s="146"/>
      <c r="P10" s="153" t="s">
        <v>287</v>
      </c>
      <c r="Q10" s="146"/>
      <c r="R10" s="153" t="s">
        <v>243</v>
      </c>
      <c r="S10" s="492"/>
      <c r="T10" s="147">
        <v>45337</v>
      </c>
    </row>
    <row r="11" spans="1:20">
      <c r="B11" s="253" t="s">
        <v>22</v>
      </c>
      <c r="C11" s="254">
        <f>SUM(D11:F11)</f>
        <v>9</v>
      </c>
      <c r="D11" s="254">
        <v>2</v>
      </c>
      <c r="E11" s="254"/>
      <c r="F11" s="254">
        <v>7</v>
      </c>
      <c r="G11" s="254">
        <f ca="1">SUMIF($B$29:$C$115,$B11,C$29:C$115)+SUMIF($F$29:$H$115,$B11,H$29:H$115)</f>
        <v>1360</v>
      </c>
      <c r="H11" s="254">
        <f ca="1">SUMIF($B$29:$C$115,$B11,H$29:H$115)+SUMIF($F$29:$H$115,$B11,C$29:C$115)</f>
        <v>1772</v>
      </c>
      <c r="I11" s="254">
        <f ca="1">G11-H11</f>
        <v>-412</v>
      </c>
      <c r="J11" s="255">
        <f>D11*2</f>
        <v>4</v>
      </c>
      <c r="K11" s="503">
        <f t="shared" si="0"/>
        <v>4</v>
      </c>
      <c r="M11" s="156" t="s">
        <v>22</v>
      </c>
      <c r="N11" s="483">
        <v>36</v>
      </c>
      <c r="O11" s="146"/>
      <c r="P11" s="153" t="s">
        <v>281</v>
      </c>
      <c r="Q11" s="146"/>
      <c r="R11" s="153" t="s">
        <v>243</v>
      </c>
      <c r="S11" s="492"/>
      <c r="T11" s="147">
        <v>45211</v>
      </c>
    </row>
    <row r="12" spans="1:20">
      <c r="B12" s="253" t="s">
        <v>36</v>
      </c>
      <c r="C12" s="254">
        <f>SUM(D12:F12)</f>
        <v>9</v>
      </c>
      <c r="D12" s="254">
        <v>1</v>
      </c>
      <c r="E12" s="254"/>
      <c r="F12" s="254">
        <v>8</v>
      </c>
      <c r="G12" s="254">
        <f ca="1">SUMIF($B$29:$C$115,$B12,C$29:C$115)+SUMIF($F$29:$H$115,$B12,H$29:H$115)</f>
        <v>1134</v>
      </c>
      <c r="H12" s="254">
        <f ca="1">SUMIF($B$29:$C$115,$B12,H$29:H$115)+SUMIF($F$29:$H$115,$B12,C$29:C$115)</f>
        <v>1792</v>
      </c>
      <c r="I12" s="254">
        <f ca="1">G12-H12</f>
        <v>-658</v>
      </c>
      <c r="J12" s="255">
        <f>D12*2</f>
        <v>2</v>
      </c>
      <c r="K12" s="503">
        <f t="shared" si="0"/>
        <v>2</v>
      </c>
      <c r="M12" s="156" t="s">
        <v>70</v>
      </c>
      <c r="N12" s="483">
        <v>35</v>
      </c>
      <c r="O12" s="146"/>
      <c r="P12" s="153" t="s">
        <v>242</v>
      </c>
      <c r="Q12" s="146"/>
      <c r="R12" s="153" t="s">
        <v>243</v>
      </c>
      <c r="S12" s="492"/>
      <c r="T12" s="147">
        <v>45358</v>
      </c>
    </row>
    <row r="13" spans="1:20">
      <c r="B13" s="292"/>
      <c r="C13" s="293"/>
      <c r="D13" s="293"/>
      <c r="E13" s="293"/>
      <c r="F13" s="293"/>
      <c r="G13" s="293"/>
      <c r="H13" s="293"/>
      <c r="I13" s="293"/>
      <c r="J13" s="293"/>
      <c r="K13" s="504"/>
      <c r="M13" s="156" t="s">
        <v>70</v>
      </c>
      <c r="N13" s="483">
        <v>34</v>
      </c>
      <c r="O13" s="146"/>
      <c r="P13" s="153" t="s">
        <v>290</v>
      </c>
      <c r="Q13" s="146"/>
      <c r="R13" s="153" t="s">
        <v>243</v>
      </c>
      <c r="S13" s="492"/>
      <c r="T13" s="147">
        <v>45218</v>
      </c>
    </row>
    <row r="14" spans="1:20">
      <c r="B14" s="404" t="s">
        <v>370</v>
      </c>
      <c r="C14" s="734" t="s">
        <v>75</v>
      </c>
      <c r="D14" s="735"/>
      <c r="E14" s="735"/>
      <c r="F14" s="735"/>
      <c r="G14" s="735"/>
      <c r="H14" s="735"/>
      <c r="I14" s="735"/>
      <c r="J14" s="736"/>
      <c r="K14" s="504"/>
      <c r="M14" s="156" t="s">
        <v>15</v>
      </c>
      <c r="N14" s="483">
        <v>34</v>
      </c>
      <c r="O14" s="146"/>
      <c r="P14" s="153" t="s">
        <v>252</v>
      </c>
      <c r="Q14" s="146"/>
      <c r="R14" s="153" t="s">
        <v>270</v>
      </c>
      <c r="S14" s="492"/>
      <c r="T14" s="147">
        <v>45299</v>
      </c>
    </row>
    <row r="15" spans="1:20">
      <c r="B15" s="249" t="s">
        <v>112</v>
      </c>
      <c r="C15" s="248" t="s">
        <v>44</v>
      </c>
      <c r="D15" s="246" t="s">
        <v>45</v>
      </c>
      <c r="E15" s="247" t="s">
        <v>202</v>
      </c>
      <c r="F15" s="246" t="s">
        <v>46</v>
      </c>
      <c r="G15" s="246" t="s">
        <v>47</v>
      </c>
      <c r="H15" s="246" t="s">
        <v>48</v>
      </c>
      <c r="I15" s="246" t="s">
        <v>50</v>
      </c>
      <c r="J15" s="246" t="s">
        <v>49</v>
      </c>
      <c r="K15" s="504"/>
      <c r="M15" s="156" t="s">
        <v>7</v>
      </c>
      <c r="N15" s="483">
        <v>34</v>
      </c>
      <c r="O15" s="146"/>
      <c r="P15" s="153" t="s">
        <v>278</v>
      </c>
      <c r="Q15" s="146"/>
      <c r="R15" s="153" t="s">
        <v>245</v>
      </c>
      <c r="S15" s="492"/>
      <c r="T15" s="147">
        <v>45197</v>
      </c>
    </row>
    <row r="16" spans="1:20" ht="13.8" thickBot="1">
      <c r="A16" s="241" t="s">
        <v>366</v>
      </c>
      <c r="B16" s="250" t="s">
        <v>70</v>
      </c>
      <c r="C16" s="251">
        <f t="shared" ref="C16" si="1">SUM(D16:F16)</f>
        <v>9</v>
      </c>
      <c r="D16" s="251">
        <v>8</v>
      </c>
      <c r="E16" s="251">
        <v>0</v>
      </c>
      <c r="F16" s="251">
        <v>1</v>
      </c>
      <c r="G16" s="251">
        <f t="shared" ref="G16" ca="1" si="2">SUMIF($B$29:$D$115,$B16,D$29:D$115)+SUMIF($F$29:$I$115,$B16,I$29:I$115)</f>
        <v>2483</v>
      </c>
      <c r="H16" s="251">
        <f t="shared" ref="H16" ca="1" si="3">SUMIF($B$29:$D$115,$B16,I$29:I$115)+SUMIF($F$29:$I$115,$B16,D$29:D$115)</f>
        <v>2005</v>
      </c>
      <c r="I16" s="251">
        <f t="shared" ref="I16" ca="1" si="4">G16-H16</f>
        <v>478</v>
      </c>
      <c r="J16" s="252">
        <f t="shared" ref="J16" si="5">(D16*2)+E16</f>
        <v>16</v>
      </c>
      <c r="K16" s="503">
        <f>((9-C16)*2)+J16</f>
        <v>16</v>
      </c>
      <c r="M16" s="156" t="s">
        <v>7</v>
      </c>
      <c r="N16" s="483" t="s">
        <v>279</v>
      </c>
      <c r="O16" s="146"/>
      <c r="P16" s="153" t="s">
        <v>258</v>
      </c>
      <c r="Q16" s="146"/>
      <c r="R16" s="153" t="s">
        <v>245</v>
      </c>
      <c r="S16" s="492"/>
      <c r="T16" s="147">
        <v>45197</v>
      </c>
    </row>
    <row r="17" spans="1:20">
      <c r="A17" s="241"/>
      <c r="B17" s="253" t="s">
        <v>195</v>
      </c>
      <c r="C17" s="254">
        <f>SUM(D17:F17)</f>
        <v>9</v>
      </c>
      <c r="D17" s="254">
        <v>7</v>
      </c>
      <c r="E17" s="254">
        <v>0</v>
      </c>
      <c r="F17" s="254">
        <v>2</v>
      </c>
      <c r="G17" s="254">
        <f ca="1">SUMIF($B$29:$D$115,$B17,D$29:D$115)+SUMIF($F$29:$I$115,$B17,I$29:I$115)</f>
        <v>2423</v>
      </c>
      <c r="H17" s="254">
        <f ca="1">SUMIF($B$29:$D$115,$B17,I$29:I$115)+SUMIF($F$29:$I$115,$B17,D$29:D$115)</f>
        <v>2160</v>
      </c>
      <c r="I17" s="254">
        <f ca="1">G17-H17</f>
        <v>263</v>
      </c>
      <c r="J17" s="255">
        <f>(D17*2)+E17</f>
        <v>14</v>
      </c>
      <c r="K17" s="503">
        <f t="shared" ref="K17:K25" si="6">((9-C17)*2)+J17</f>
        <v>14</v>
      </c>
      <c r="M17" s="156" t="s">
        <v>195</v>
      </c>
      <c r="N17" s="483">
        <v>33</v>
      </c>
      <c r="O17" s="146"/>
      <c r="P17" s="153" t="s">
        <v>280</v>
      </c>
      <c r="Q17" s="146"/>
      <c r="R17" s="153" t="s">
        <v>245</v>
      </c>
      <c r="S17" s="492"/>
      <c r="T17" s="147">
        <v>45215</v>
      </c>
    </row>
    <row r="18" spans="1:20">
      <c r="A18" s="241"/>
      <c r="B18" s="253" t="s">
        <v>10</v>
      </c>
      <c r="C18" s="254">
        <f>SUM(D18:F18)</f>
        <v>9</v>
      </c>
      <c r="D18" s="254">
        <v>6</v>
      </c>
      <c r="E18" s="254">
        <v>0</v>
      </c>
      <c r="F18" s="254">
        <v>3</v>
      </c>
      <c r="G18" s="254">
        <f ca="1">SUMIF($B$29:$D$115,$B18,D$29:D$115)+SUMIF($F$29:$I$115,$B18,I$29:I$115)</f>
        <v>2207</v>
      </c>
      <c r="H18" s="254">
        <f ca="1">SUMIF($B$29:$D$115,$B18,I$29:I$115)+SUMIF($F$29:$I$115,$B18,D$29:D$115)</f>
        <v>1951</v>
      </c>
      <c r="I18" s="254">
        <f ca="1">G18-H18</f>
        <v>256</v>
      </c>
      <c r="J18" s="255">
        <f>(D18*2)+E18</f>
        <v>12</v>
      </c>
      <c r="K18" s="503">
        <f t="shared" si="6"/>
        <v>12</v>
      </c>
      <c r="M18" s="156" t="s">
        <v>70</v>
      </c>
      <c r="N18" s="483">
        <v>32</v>
      </c>
      <c r="O18" s="146"/>
      <c r="P18" s="153" t="s">
        <v>242</v>
      </c>
      <c r="Q18" s="146"/>
      <c r="R18" s="153" t="s">
        <v>243</v>
      </c>
      <c r="S18" s="492"/>
      <c r="T18" s="147">
        <v>45358</v>
      </c>
    </row>
    <row r="19" spans="1:20">
      <c r="A19" s="241"/>
      <c r="B19" s="253" t="s">
        <v>7</v>
      </c>
      <c r="C19" s="254">
        <f>SUM(D19:F19)</f>
        <v>9</v>
      </c>
      <c r="D19" s="254">
        <v>5</v>
      </c>
      <c r="E19" s="254">
        <v>0</v>
      </c>
      <c r="F19" s="254">
        <v>4</v>
      </c>
      <c r="G19" s="254">
        <f ca="1">SUMIF($B$29:$D$115,$B19,D$29:D$115)+SUMIF($F$29:$I$115,$B19,I$29:I$115)</f>
        <v>1493</v>
      </c>
      <c r="H19" s="254">
        <f ca="1">SUMIF($B$29:$D$115,$B19,I$29:I$115)+SUMIF($F$29:$I$115,$B19,D$29:D$115)</f>
        <v>1587</v>
      </c>
      <c r="I19" s="254">
        <f ca="1">G19-H19</f>
        <v>-94</v>
      </c>
      <c r="J19" s="255">
        <f>(D19*2)+E19</f>
        <v>10</v>
      </c>
      <c r="K19" s="503">
        <f t="shared" si="6"/>
        <v>10</v>
      </c>
      <c r="M19" s="156" t="s">
        <v>22</v>
      </c>
      <c r="N19" s="483">
        <v>32</v>
      </c>
      <c r="O19" s="146"/>
      <c r="P19" s="153" t="s">
        <v>250</v>
      </c>
      <c r="Q19" s="146"/>
      <c r="R19" s="153" t="s">
        <v>243</v>
      </c>
      <c r="S19" s="492"/>
      <c r="T19" s="147">
        <v>45327</v>
      </c>
    </row>
    <row r="20" spans="1:20">
      <c r="A20" s="241"/>
      <c r="B20" s="253" t="s">
        <v>66</v>
      </c>
      <c r="C20" s="254">
        <f>SUM(D20:F20)</f>
        <v>9</v>
      </c>
      <c r="D20" s="254">
        <v>4</v>
      </c>
      <c r="E20" s="254">
        <v>0</v>
      </c>
      <c r="F20" s="254">
        <v>5</v>
      </c>
      <c r="G20" s="254">
        <f ca="1">SUMIF($B$29:$D$115,$B20,D$29:D$115)+SUMIF($F$29:$I$115,$B20,I$29:I$115)</f>
        <v>1970</v>
      </c>
      <c r="H20" s="254">
        <f ca="1">SUMIF($B$29:$D$115,$B20,I$29:I$115)+SUMIF($F$29:$I$115,$B20,D$29:D$115)</f>
        <v>1949</v>
      </c>
      <c r="I20" s="254">
        <f ca="1">G20-H20</f>
        <v>21</v>
      </c>
      <c r="J20" s="255">
        <f>(D20*2)+E20</f>
        <v>8</v>
      </c>
      <c r="K20" s="503">
        <f t="shared" si="6"/>
        <v>8</v>
      </c>
      <c r="M20" s="156" t="s">
        <v>15</v>
      </c>
      <c r="N20" s="483">
        <v>32</v>
      </c>
      <c r="O20" s="146"/>
      <c r="P20" s="153" t="s">
        <v>287</v>
      </c>
      <c r="Q20" s="146"/>
      <c r="R20" s="153" t="s">
        <v>245</v>
      </c>
      <c r="S20" s="492"/>
      <c r="T20" s="147">
        <v>45215</v>
      </c>
    </row>
    <row r="21" spans="1:20">
      <c r="A21" s="241"/>
      <c r="B21" s="253" t="s">
        <v>187</v>
      </c>
      <c r="C21" s="254">
        <f>SUM(D21:F21)</f>
        <v>9</v>
      </c>
      <c r="D21" s="254">
        <v>4</v>
      </c>
      <c r="E21" s="254">
        <v>0</v>
      </c>
      <c r="F21" s="254">
        <v>5</v>
      </c>
      <c r="G21" s="254">
        <f ca="1">SUMIF($B$29:$D$115,$B21,D$29:D$115)+SUMIF($F$29:$I$115,$B21,I$29:I$115)</f>
        <v>2230</v>
      </c>
      <c r="H21" s="254">
        <f ca="1">SUMIF($B$29:$D$115,$B21,I$29:I$115)+SUMIF($F$29:$I$115,$B21,D$29:D$115)</f>
        <v>2241</v>
      </c>
      <c r="I21" s="254">
        <f ca="1">G21-H21</f>
        <v>-11</v>
      </c>
      <c r="J21" s="255">
        <f>(D21*2)+E21</f>
        <v>8</v>
      </c>
      <c r="K21" s="503">
        <f t="shared" si="6"/>
        <v>8</v>
      </c>
      <c r="M21" s="156" t="s">
        <v>7</v>
      </c>
      <c r="N21" s="483">
        <v>31</v>
      </c>
      <c r="O21" s="146"/>
      <c r="P21" s="153" t="s">
        <v>242</v>
      </c>
      <c r="Q21" s="146"/>
      <c r="R21" s="153" t="s">
        <v>245</v>
      </c>
      <c r="S21" s="492"/>
      <c r="T21" s="147">
        <v>45259</v>
      </c>
    </row>
    <row r="22" spans="1:20">
      <c r="A22" s="241"/>
      <c r="B22" s="253" t="s">
        <v>22</v>
      </c>
      <c r="C22" s="254">
        <f>SUM(D22:F22)</f>
        <v>9</v>
      </c>
      <c r="D22" s="254">
        <v>3</v>
      </c>
      <c r="E22" s="254">
        <v>1</v>
      </c>
      <c r="F22" s="254">
        <v>5</v>
      </c>
      <c r="G22" s="254">
        <f ca="1">SUMIF($B$29:$D$115,$B22,D$29:D$115)+SUMIF($F$29:$I$115,$B22,I$29:I$115)</f>
        <v>2210</v>
      </c>
      <c r="H22" s="254">
        <f ca="1">SUMIF($B$29:$D$115,$B22,I$29:I$115)+SUMIF($F$29:$I$115,$B22,D$29:D$115)</f>
        <v>2352</v>
      </c>
      <c r="I22" s="254">
        <f ca="1">G22-H22</f>
        <v>-142</v>
      </c>
      <c r="J22" s="255">
        <f>(D22*2)+E22</f>
        <v>7</v>
      </c>
      <c r="K22" s="503">
        <f t="shared" si="6"/>
        <v>7</v>
      </c>
      <c r="M22" s="156" t="s">
        <v>15</v>
      </c>
      <c r="N22" s="483">
        <v>31</v>
      </c>
      <c r="O22" s="146"/>
      <c r="P22" s="153" t="s">
        <v>265</v>
      </c>
      <c r="Q22" s="146"/>
      <c r="R22" s="153" t="s">
        <v>245</v>
      </c>
      <c r="S22" s="492"/>
      <c r="T22" s="147">
        <v>45307</v>
      </c>
    </row>
    <row r="23" spans="1:20">
      <c r="A23" s="241"/>
      <c r="B23" s="253" t="s">
        <v>232</v>
      </c>
      <c r="C23" s="254">
        <f>SUM(D23:F23)</f>
        <v>9</v>
      </c>
      <c r="D23" s="254">
        <v>3</v>
      </c>
      <c r="E23" s="254">
        <v>0</v>
      </c>
      <c r="F23" s="254">
        <v>6</v>
      </c>
      <c r="G23" s="254">
        <f ca="1">SUMIF($B$29:$D$115,$B23,D$29:D$115)+SUMIF($F$29:$I$115,$B23,I$29:I$115)</f>
        <v>2186</v>
      </c>
      <c r="H23" s="254">
        <f ca="1">SUMIF($B$29:$D$115,$B23,I$29:I$115)+SUMIF($F$29:$I$115,$B23,D$29:D$115)</f>
        <v>2205</v>
      </c>
      <c r="I23" s="254">
        <f ca="1">G23-H23</f>
        <v>-19</v>
      </c>
      <c r="J23" s="255">
        <f>(D23*2)+E23</f>
        <v>6</v>
      </c>
      <c r="K23" s="503">
        <f t="shared" si="6"/>
        <v>6</v>
      </c>
      <c r="M23" s="156" t="s">
        <v>195</v>
      </c>
      <c r="N23" s="483">
        <v>30</v>
      </c>
      <c r="O23" s="146"/>
      <c r="P23" s="153" t="s">
        <v>281</v>
      </c>
      <c r="Q23" s="146"/>
      <c r="R23" s="153" t="s">
        <v>245</v>
      </c>
      <c r="S23" s="492"/>
      <c r="T23" s="147">
        <v>45301</v>
      </c>
    </row>
    <row r="24" spans="1:20">
      <c r="A24" s="241"/>
      <c r="B24" s="253" t="s">
        <v>36</v>
      </c>
      <c r="C24" s="254">
        <f>SUM(D24:F24)</f>
        <v>9</v>
      </c>
      <c r="D24" s="254">
        <v>2</v>
      </c>
      <c r="E24" s="254">
        <v>1</v>
      </c>
      <c r="F24" s="254">
        <v>6</v>
      </c>
      <c r="G24" s="254">
        <f ca="1">SUMIF($B$29:$D$115,$B24,D$29:D$115)+SUMIF($F$29:$I$115,$B24,I$29:I$115)</f>
        <v>2034</v>
      </c>
      <c r="H24" s="254">
        <f ca="1">SUMIF($B$29:$D$115,$B24,I$29:I$115)+SUMIF($F$29:$I$115,$B24,D$29:D$115)</f>
        <v>2367</v>
      </c>
      <c r="I24" s="254">
        <f ca="1">G24-H24</f>
        <v>-333</v>
      </c>
      <c r="J24" s="255">
        <f>(D24*2)+E24</f>
        <v>5</v>
      </c>
      <c r="K24" s="503">
        <f t="shared" si="6"/>
        <v>5</v>
      </c>
      <c r="M24" s="156" t="s">
        <v>66</v>
      </c>
      <c r="N24" s="483">
        <v>30</v>
      </c>
      <c r="O24" s="146"/>
      <c r="P24" s="153" t="s">
        <v>258</v>
      </c>
      <c r="Q24" s="146"/>
      <c r="R24" s="153" t="s">
        <v>243</v>
      </c>
      <c r="S24" s="492"/>
      <c r="T24" s="147">
        <v>45308</v>
      </c>
    </row>
    <row r="25" spans="1:20">
      <c r="A25" s="241"/>
      <c r="B25" s="253" t="s">
        <v>15</v>
      </c>
      <c r="C25" s="254">
        <f>SUM(D25:F25)</f>
        <v>9</v>
      </c>
      <c r="D25" s="254">
        <v>2</v>
      </c>
      <c r="E25" s="254">
        <v>0</v>
      </c>
      <c r="F25" s="254">
        <v>7</v>
      </c>
      <c r="G25" s="254">
        <f ca="1">SUMIF($B$29:$D$115,$B25,D$29:D$115)+SUMIF($F$29:$I$115,$B25,I$29:I$115)</f>
        <v>1877</v>
      </c>
      <c r="H25" s="254">
        <f ca="1">SUMIF($B$29:$D$115,$B25,I$29:I$115)+SUMIF($F$29:$I$115,$B25,D$29:D$115)</f>
        <v>2296</v>
      </c>
      <c r="I25" s="254">
        <f ca="1">G25-H25</f>
        <v>-419</v>
      </c>
      <c r="J25" s="255">
        <f>(D25*2)+E25</f>
        <v>4</v>
      </c>
      <c r="K25" s="503">
        <f t="shared" si="6"/>
        <v>4</v>
      </c>
      <c r="M25" s="156" t="s">
        <v>187</v>
      </c>
      <c r="N25" s="483">
        <v>30</v>
      </c>
      <c r="O25" s="146"/>
      <c r="P25" s="153" t="s">
        <v>252</v>
      </c>
      <c r="Q25" s="146"/>
      <c r="R25" s="153" t="s">
        <v>253</v>
      </c>
      <c r="S25" s="492"/>
      <c r="T25" s="147">
        <v>45363</v>
      </c>
    </row>
    <row r="26" spans="1:20">
      <c r="M26" s="156" t="s">
        <v>232</v>
      </c>
      <c r="N26" s="483">
        <v>30</v>
      </c>
      <c r="O26" s="146"/>
      <c r="P26" s="153" t="s">
        <v>242</v>
      </c>
      <c r="Q26" s="146"/>
      <c r="R26" s="153" t="s">
        <v>243</v>
      </c>
      <c r="S26" s="492"/>
      <c r="T26" s="147">
        <v>45323</v>
      </c>
    </row>
    <row r="27" spans="1:20">
      <c r="B27" s="729" t="s">
        <v>98</v>
      </c>
      <c r="C27" s="730"/>
      <c r="D27" s="730"/>
      <c r="E27" s="730"/>
      <c r="F27" s="730"/>
      <c r="G27" s="730"/>
      <c r="H27" s="730"/>
      <c r="I27" s="730"/>
      <c r="J27" s="730"/>
      <c r="K27" s="731"/>
      <c r="M27" s="156" t="s">
        <v>7</v>
      </c>
      <c r="N27" s="483">
        <v>29</v>
      </c>
      <c r="O27" s="146"/>
      <c r="P27" s="153" t="s">
        <v>242</v>
      </c>
      <c r="Q27" s="146"/>
      <c r="R27" s="153" t="s">
        <v>245</v>
      </c>
      <c r="S27" s="492"/>
      <c r="T27" s="147">
        <v>45259</v>
      </c>
    </row>
    <row r="28" spans="1:20">
      <c r="B28" s="242" t="s">
        <v>40</v>
      </c>
      <c r="C28" s="399" t="s">
        <v>42</v>
      </c>
      <c r="D28" s="399" t="s">
        <v>43</v>
      </c>
      <c r="E28" s="244"/>
      <c r="F28" s="245" t="s">
        <v>41</v>
      </c>
      <c r="G28" s="245"/>
      <c r="H28" s="399" t="s">
        <v>42</v>
      </c>
      <c r="I28" s="399" t="s">
        <v>43</v>
      </c>
      <c r="J28" s="243"/>
      <c r="K28" s="396" t="s">
        <v>2</v>
      </c>
      <c r="M28" s="156" t="s">
        <v>66</v>
      </c>
      <c r="N28" s="483">
        <v>29</v>
      </c>
      <c r="O28" s="146"/>
      <c r="P28" s="153" t="s">
        <v>280</v>
      </c>
      <c r="Q28" s="146"/>
      <c r="R28" s="153" t="s">
        <v>270</v>
      </c>
      <c r="S28" s="492"/>
      <c r="T28" s="147">
        <v>45201</v>
      </c>
    </row>
    <row r="29" spans="1:20">
      <c r="B29" s="151" t="s">
        <v>219</v>
      </c>
      <c r="C29" s="152"/>
      <c r="D29" s="153"/>
      <c r="E29" s="153"/>
      <c r="F29" s="153"/>
      <c r="G29" s="153"/>
      <c r="H29" s="154"/>
      <c r="I29" s="153"/>
      <c r="J29" s="153"/>
      <c r="K29" s="155"/>
      <c r="M29" s="156" t="s">
        <v>195</v>
      </c>
      <c r="N29" s="483">
        <v>29</v>
      </c>
      <c r="O29" s="146"/>
      <c r="P29" s="153" t="s">
        <v>242</v>
      </c>
      <c r="Q29" s="146"/>
      <c r="R29" s="153" t="s">
        <v>243</v>
      </c>
      <c r="S29" s="492"/>
      <c r="T29" s="147">
        <v>45253</v>
      </c>
    </row>
    <row r="30" spans="1:20">
      <c r="B30" s="156" t="s">
        <v>15</v>
      </c>
      <c r="C30" s="153">
        <v>123</v>
      </c>
      <c r="D30" s="153">
        <v>183</v>
      </c>
      <c r="E30" s="153"/>
      <c r="F30" s="153" t="s">
        <v>232</v>
      </c>
      <c r="G30" s="153"/>
      <c r="H30" s="154">
        <v>200</v>
      </c>
      <c r="I30" s="153">
        <v>250</v>
      </c>
      <c r="J30" s="153"/>
      <c r="K30" s="155">
        <v>45187</v>
      </c>
      <c r="M30" s="156" t="s">
        <v>70</v>
      </c>
      <c r="N30" s="483">
        <v>28</v>
      </c>
      <c r="O30" s="146"/>
      <c r="P30" s="153" t="s">
        <v>287</v>
      </c>
      <c r="Q30" s="146"/>
      <c r="R30" s="153" t="s">
        <v>243</v>
      </c>
      <c r="S30" s="492"/>
      <c r="T30" s="147">
        <v>45337</v>
      </c>
    </row>
    <row r="31" spans="1:20">
      <c r="B31" s="156" t="s">
        <v>36</v>
      </c>
      <c r="C31" s="512">
        <v>99</v>
      </c>
      <c r="D31" s="512">
        <v>199</v>
      </c>
      <c r="E31" s="512"/>
      <c r="F31" s="512" t="s">
        <v>7</v>
      </c>
      <c r="G31" s="512"/>
      <c r="H31" s="512">
        <v>200</v>
      </c>
      <c r="I31" s="512">
        <v>170</v>
      </c>
      <c r="J31" s="512"/>
      <c r="K31" s="155">
        <v>45190</v>
      </c>
      <c r="M31" s="156" t="s">
        <v>7</v>
      </c>
      <c r="N31" s="483" t="s">
        <v>301</v>
      </c>
      <c r="O31" s="146"/>
      <c r="P31" s="153" t="s">
        <v>280</v>
      </c>
      <c r="Q31" s="146"/>
      <c r="R31" s="153" t="s">
        <v>270</v>
      </c>
      <c r="S31" s="492"/>
      <c r="T31" s="147">
        <v>45243</v>
      </c>
    </row>
    <row r="32" spans="1:20">
      <c r="B32" s="156" t="s">
        <v>187</v>
      </c>
      <c r="C32" s="512">
        <v>177</v>
      </c>
      <c r="D32" s="512">
        <v>277</v>
      </c>
      <c r="E32" s="512"/>
      <c r="F32" s="512" t="s">
        <v>22</v>
      </c>
      <c r="G32" s="512"/>
      <c r="H32" s="512">
        <v>200</v>
      </c>
      <c r="I32" s="512">
        <v>295</v>
      </c>
      <c r="J32" s="512"/>
      <c r="K32" s="155">
        <v>45190</v>
      </c>
      <c r="M32" s="156" t="s">
        <v>195</v>
      </c>
      <c r="N32" s="483">
        <v>28</v>
      </c>
      <c r="O32" s="146"/>
      <c r="P32" s="153" t="s">
        <v>250</v>
      </c>
      <c r="Q32" s="146"/>
      <c r="R32" s="153" t="s">
        <v>243</v>
      </c>
      <c r="S32" s="492"/>
      <c r="T32" s="147">
        <v>45337</v>
      </c>
    </row>
    <row r="33" spans="2:20">
      <c r="B33" s="156"/>
      <c r="C33" s="512"/>
      <c r="D33" s="512"/>
      <c r="E33" s="512"/>
      <c r="F33" s="512"/>
      <c r="G33" s="512"/>
      <c r="H33" s="512"/>
      <c r="I33" s="512"/>
      <c r="J33" s="512"/>
      <c r="K33" s="155"/>
      <c r="M33" s="156" t="s">
        <v>66</v>
      </c>
      <c r="N33" s="483">
        <v>28</v>
      </c>
      <c r="O33" s="146"/>
      <c r="P33" s="153" t="s">
        <v>280</v>
      </c>
      <c r="Q33" s="146"/>
      <c r="R33" s="153" t="s">
        <v>270</v>
      </c>
      <c r="S33" s="492"/>
      <c r="T33" s="147">
        <v>45201</v>
      </c>
    </row>
    <row r="34" spans="2:20">
      <c r="B34" s="151" t="s">
        <v>254</v>
      </c>
      <c r="C34" s="512"/>
      <c r="D34" s="512"/>
      <c r="E34" s="512"/>
      <c r="F34" s="512"/>
      <c r="G34" s="512"/>
      <c r="H34" s="512"/>
      <c r="I34" s="512"/>
      <c r="J34" s="512"/>
      <c r="K34" s="155"/>
      <c r="M34" s="156" t="s">
        <v>195</v>
      </c>
      <c r="N34" s="483">
        <v>27</v>
      </c>
      <c r="O34" s="146"/>
      <c r="P34" s="153" t="s">
        <v>250</v>
      </c>
      <c r="Q34" s="146"/>
      <c r="R34" s="153" t="s">
        <v>243</v>
      </c>
      <c r="S34" s="492"/>
      <c r="T34" s="147">
        <v>45337</v>
      </c>
    </row>
    <row r="35" spans="2:20">
      <c r="B35" s="156" t="s">
        <v>66</v>
      </c>
      <c r="C35" s="512">
        <v>150</v>
      </c>
      <c r="D35" s="512">
        <v>210</v>
      </c>
      <c r="E35" s="512"/>
      <c r="F35" s="512" t="s">
        <v>10</v>
      </c>
      <c r="G35" s="512"/>
      <c r="H35" s="512">
        <v>200</v>
      </c>
      <c r="I35" s="512">
        <v>255</v>
      </c>
      <c r="J35" s="512"/>
      <c r="K35" s="155">
        <v>45197</v>
      </c>
      <c r="M35" s="156" t="s">
        <v>15</v>
      </c>
      <c r="N35" s="483">
        <v>26</v>
      </c>
      <c r="O35" s="146"/>
      <c r="P35" s="153" t="s">
        <v>252</v>
      </c>
      <c r="Q35" s="146"/>
      <c r="R35" s="153" t="s">
        <v>270</v>
      </c>
      <c r="S35" s="492"/>
      <c r="T35" s="147">
        <v>45299</v>
      </c>
    </row>
    <row r="36" spans="2:20">
      <c r="B36" s="156" t="s">
        <v>7</v>
      </c>
      <c r="C36" s="512">
        <v>200</v>
      </c>
      <c r="D36" s="512">
        <v>170</v>
      </c>
      <c r="E36" s="512"/>
      <c r="F36" s="512" t="s">
        <v>187</v>
      </c>
      <c r="G36" s="512"/>
      <c r="H36" s="512">
        <v>51</v>
      </c>
      <c r="I36" s="512">
        <v>151</v>
      </c>
      <c r="J36" s="512"/>
      <c r="K36" s="155">
        <v>45197</v>
      </c>
      <c r="M36" s="157" t="s">
        <v>195</v>
      </c>
      <c r="N36" s="148">
        <v>25</v>
      </c>
      <c r="O36" s="149"/>
      <c r="P36" s="158" t="s">
        <v>281</v>
      </c>
      <c r="Q36" s="149"/>
      <c r="R36" s="158" t="s">
        <v>245</v>
      </c>
      <c r="S36" s="149"/>
      <c r="T36" s="150">
        <v>45301</v>
      </c>
    </row>
    <row r="37" spans="2:20">
      <c r="B37" s="156" t="s">
        <v>232</v>
      </c>
      <c r="C37" s="512">
        <v>192</v>
      </c>
      <c r="D37" s="512">
        <v>247</v>
      </c>
      <c r="E37" s="512"/>
      <c r="F37" s="512" t="s">
        <v>36</v>
      </c>
      <c r="G37" s="512"/>
      <c r="H37" s="512">
        <v>200</v>
      </c>
      <c r="I37" s="512">
        <v>300</v>
      </c>
      <c r="J37" s="512"/>
      <c r="K37" s="155">
        <v>45197</v>
      </c>
      <c r="M37" s="513"/>
      <c r="N37" s="514"/>
      <c r="O37" s="513"/>
      <c r="P37" s="513"/>
      <c r="Q37" s="513"/>
      <c r="R37" s="513"/>
      <c r="S37" s="513"/>
      <c r="T37" s="515"/>
    </row>
    <row r="38" spans="2:20">
      <c r="B38" s="156"/>
      <c r="C38" s="512"/>
      <c r="D38" s="512"/>
      <c r="E38" s="512"/>
      <c r="F38" s="512"/>
      <c r="G38" s="512"/>
      <c r="H38" s="512"/>
      <c r="I38" s="512"/>
      <c r="J38" s="512"/>
      <c r="K38" s="155"/>
      <c r="M38" s="513"/>
      <c r="N38" s="514"/>
      <c r="O38" s="513"/>
      <c r="P38" s="513"/>
      <c r="Q38" s="513"/>
      <c r="R38" s="513"/>
      <c r="S38" s="513"/>
      <c r="T38" s="515"/>
    </row>
    <row r="39" spans="2:20">
      <c r="B39" s="151" t="s">
        <v>255</v>
      </c>
      <c r="C39" s="512"/>
      <c r="D39" s="512"/>
      <c r="E39" s="512"/>
      <c r="F39" s="512"/>
      <c r="G39" s="512"/>
      <c r="H39" s="512"/>
      <c r="I39" s="512"/>
      <c r="J39" s="512"/>
      <c r="K39" s="155"/>
      <c r="M39" s="513"/>
      <c r="N39" s="514"/>
      <c r="O39" s="513"/>
      <c r="P39" s="513"/>
      <c r="Q39" s="513"/>
      <c r="R39" s="513"/>
      <c r="S39" s="513"/>
      <c r="T39" s="515"/>
    </row>
    <row r="40" spans="2:20">
      <c r="B40" s="156" t="s">
        <v>15</v>
      </c>
      <c r="C40" s="512">
        <v>73</v>
      </c>
      <c r="D40" s="512">
        <v>133</v>
      </c>
      <c r="E40" s="512"/>
      <c r="F40" s="512" t="s">
        <v>66</v>
      </c>
      <c r="G40" s="512"/>
      <c r="H40" s="512">
        <v>200</v>
      </c>
      <c r="I40" s="512">
        <v>260</v>
      </c>
      <c r="J40" s="512"/>
      <c r="K40" s="155">
        <v>45201</v>
      </c>
      <c r="M40" s="513"/>
      <c r="N40" s="514"/>
      <c r="O40" s="513"/>
      <c r="P40" s="513"/>
      <c r="Q40" s="513"/>
      <c r="R40" s="513"/>
      <c r="S40" s="513"/>
      <c r="T40" s="515"/>
    </row>
    <row r="41" spans="2:20">
      <c r="B41" s="156" t="s">
        <v>36</v>
      </c>
      <c r="C41" s="512">
        <v>119</v>
      </c>
      <c r="D41" s="512">
        <v>219</v>
      </c>
      <c r="E41" s="512"/>
      <c r="F41" s="512" t="s">
        <v>70</v>
      </c>
      <c r="G41" s="512"/>
      <c r="H41" s="512">
        <v>200</v>
      </c>
      <c r="I41" s="512">
        <v>285</v>
      </c>
      <c r="J41" s="512"/>
      <c r="K41" s="155">
        <v>45204</v>
      </c>
      <c r="M41" s="513"/>
      <c r="N41" s="514"/>
      <c r="O41" s="513"/>
      <c r="P41" s="513"/>
      <c r="Q41" s="513"/>
      <c r="R41" s="513"/>
      <c r="S41" s="513"/>
      <c r="T41" s="515"/>
    </row>
    <row r="42" spans="2:20">
      <c r="B42" s="156"/>
      <c r="C42" s="512"/>
      <c r="D42" s="512"/>
      <c r="E42" s="512"/>
      <c r="F42" s="512"/>
      <c r="G42" s="512"/>
      <c r="H42" s="512"/>
      <c r="I42" s="512"/>
      <c r="J42" s="512"/>
      <c r="K42" s="155"/>
      <c r="M42" s="513"/>
      <c r="N42" s="514"/>
      <c r="O42" s="513"/>
      <c r="P42" s="513"/>
      <c r="Q42" s="513"/>
      <c r="R42" s="513"/>
      <c r="S42" s="513"/>
      <c r="T42" s="515"/>
    </row>
    <row r="43" spans="2:20">
      <c r="B43" s="151" t="s">
        <v>256</v>
      </c>
      <c r="C43" s="512"/>
      <c r="D43" s="512"/>
      <c r="E43" s="512"/>
      <c r="F43" s="512"/>
      <c r="G43" s="512"/>
      <c r="H43" s="512"/>
      <c r="I43" s="512"/>
      <c r="J43" s="512"/>
      <c r="K43" s="155"/>
      <c r="M43" s="513"/>
      <c r="N43" s="514"/>
      <c r="O43" s="513"/>
      <c r="P43" s="513"/>
      <c r="Q43" s="513"/>
      <c r="R43" s="513"/>
      <c r="S43" s="513"/>
      <c r="T43" s="515"/>
    </row>
    <row r="44" spans="2:20">
      <c r="B44" s="156" t="s">
        <v>22</v>
      </c>
      <c r="C44" s="512">
        <v>174</v>
      </c>
      <c r="D44" s="512">
        <v>269</v>
      </c>
      <c r="E44" s="512"/>
      <c r="F44" s="512" t="s">
        <v>232</v>
      </c>
      <c r="G44" s="512"/>
      <c r="H44" s="512">
        <v>200</v>
      </c>
      <c r="I44" s="512">
        <v>255</v>
      </c>
      <c r="J44" s="512"/>
      <c r="K44" s="155">
        <v>45211</v>
      </c>
      <c r="M44" s="513"/>
      <c r="N44" s="514"/>
      <c r="O44" s="513"/>
      <c r="P44" s="513"/>
      <c r="Q44" s="513"/>
      <c r="R44" s="513"/>
      <c r="S44" s="513"/>
      <c r="T44" s="515"/>
    </row>
    <row r="45" spans="2:20">
      <c r="B45" s="156" t="s">
        <v>187</v>
      </c>
      <c r="C45" s="512">
        <v>180</v>
      </c>
      <c r="D45" s="512">
        <v>280</v>
      </c>
      <c r="E45" s="512"/>
      <c r="F45" s="512" t="s">
        <v>10</v>
      </c>
      <c r="G45" s="512"/>
      <c r="H45" s="512">
        <v>200</v>
      </c>
      <c r="I45" s="512">
        <v>255</v>
      </c>
      <c r="J45" s="512"/>
      <c r="K45" s="155">
        <v>45211</v>
      </c>
      <c r="M45" s="513"/>
      <c r="N45" s="514"/>
      <c r="O45" s="513"/>
      <c r="P45" s="513"/>
      <c r="Q45" s="513"/>
      <c r="R45" s="513"/>
      <c r="S45" s="513"/>
      <c r="T45" s="515"/>
    </row>
    <row r="46" spans="2:20">
      <c r="B46" s="156"/>
      <c r="C46" s="512"/>
      <c r="D46" s="512"/>
      <c r="E46" s="512"/>
      <c r="F46" s="512"/>
      <c r="G46" s="512"/>
      <c r="H46" s="512"/>
      <c r="I46" s="512"/>
      <c r="J46" s="512"/>
      <c r="K46" s="155"/>
      <c r="M46" s="513"/>
      <c r="N46" s="514"/>
      <c r="O46" s="513"/>
      <c r="P46" s="513"/>
      <c r="Q46" s="513"/>
      <c r="R46" s="513"/>
      <c r="S46" s="513"/>
      <c r="T46" s="515"/>
    </row>
    <row r="47" spans="2:20">
      <c r="B47" s="151" t="s">
        <v>283</v>
      </c>
      <c r="C47" s="512"/>
      <c r="D47" s="512"/>
      <c r="E47" s="512"/>
      <c r="F47" s="512"/>
      <c r="G47" s="512"/>
      <c r="H47" s="512"/>
      <c r="I47" s="512"/>
      <c r="J47" s="512"/>
      <c r="K47" s="155"/>
      <c r="M47" s="513"/>
      <c r="N47" s="514"/>
      <c r="O47" s="513"/>
      <c r="P47" s="513"/>
      <c r="Q47" s="513"/>
      <c r="R47" s="513"/>
      <c r="S47" s="513"/>
      <c r="T47" s="515"/>
    </row>
    <row r="48" spans="2:20">
      <c r="B48" s="156" t="s">
        <v>195</v>
      </c>
      <c r="C48" s="512">
        <v>200</v>
      </c>
      <c r="D48" s="512">
        <v>295</v>
      </c>
      <c r="E48" s="512"/>
      <c r="F48" s="512" t="s">
        <v>15</v>
      </c>
      <c r="G48" s="512"/>
      <c r="H48" s="512">
        <v>192</v>
      </c>
      <c r="I48" s="512">
        <v>252</v>
      </c>
      <c r="J48" s="512"/>
      <c r="K48" s="155">
        <v>45215</v>
      </c>
      <c r="M48" s="513"/>
      <c r="N48" s="514"/>
      <c r="O48" s="513"/>
      <c r="P48" s="513"/>
      <c r="Q48" s="513"/>
      <c r="R48" s="513"/>
      <c r="S48" s="513"/>
      <c r="T48" s="515"/>
    </row>
    <row r="49" spans="2:20">
      <c r="B49" s="156" t="s">
        <v>70</v>
      </c>
      <c r="C49" s="512">
        <v>200</v>
      </c>
      <c r="D49" s="512">
        <v>285</v>
      </c>
      <c r="E49" s="512"/>
      <c r="F49" s="512" t="s">
        <v>7</v>
      </c>
      <c r="G49" s="512"/>
      <c r="H49" s="512">
        <v>189</v>
      </c>
      <c r="I49" s="512">
        <v>159</v>
      </c>
      <c r="J49" s="512"/>
      <c r="K49" s="155">
        <v>45218</v>
      </c>
      <c r="M49" s="513"/>
      <c r="N49" s="514"/>
      <c r="O49" s="513"/>
      <c r="P49" s="513"/>
      <c r="Q49" s="513"/>
      <c r="R49" s="513"/>
      <c r="S49" s="513"/>
      <c r="T49" s="515"/>
    </row>
    <row r="50" spans="2:20">
      <c r="B50" s="156"/>
      <c r="C50" s="512"/>
      <c r="D50" s="512"/>
      <c r="E50" s="512"/>
      <c r="F50" s="512"/>
      <c r="G50" s="512"/>
      <c r="H50" s="512"/>
      <c r="I50" s="512"/>
      <c r="J50" s="512"/>
      <c r="K50" s="155"/>
      <c r="M50" s="513"/>
      <c r="N50" s="514"/>
      <c r="O50" s="513"/>
      <c r="P50" s="513"/>
      <c r="Q50" s="513"/>
      <c r="R50" s="513"/>
      <c r="S50" s="513"/>
      <c r="T50" s="515"/>
    </row>
    <row r="51" spans="2:20">
      <c r="B51" s="151" t="s">
        <v>292</v>
      </c>
      <c r="C51" s="512"/>
      <c r="D51" s="512"/>
      <c r="E51" s="512"/>
      <c r="F51" s="512"/>
      <c r="G51" s="512"/>
      <c r="H51" s="512"/>
      <c r="I51" s="512"/>
      <c r="J51" s="512"/>
      <c r="K51" s="155"/>
      <c r="M51" s="513"/>
      <c r="N51" s="514"/>
      <c r="O51" s="513"/>
      <c r="P51" s="513"/>
      <c r="Q51" s="513"/>
      <c r="R51" s="513"/>
      <c r="S51" s="513"/>
      <c r="T51" s="515"/>
    </row>
    <row r="52" spans="2:20">
      <c r="B52" s="156" t="s">
        <v>36</v>
      </c>
      <c r="C52" s="512">
        <v>73</v>
      </c>
      <c r="D52" s="512">
        <v>173</v>
      </c>
      <c r="E52" s="512"/>
      <c r="F52" s="512" t="s">
        <v>66</v>
      </c>
      <c r="G52" s="512"/>
      <c r="H52" s="512">
        <v>200</v>
      </c>
      <c r="I52" s="512">
        <v>260</v>
      </c>
      <c r="J52" s="512"/>
      <c r="K52" s="155">
        <v>45236</v>
      </c>
      <c r="M52" s="513"/>
      <c r="N52" s="514"/>
      <c r="O52" s="513"/>
      <c r="P52" s="513"/>
      <c r="Q52" s="513"/>
      <c r="R52" s="513"/>
      <c r="S52" s="513"/>
      <c r="T52" s="515"/>
    </row>
    <row r="53" spans="2:20">
      <c r="B53" s="156" t="s">
        <v>70</v>
      </c>
      <c r="C53" s="512">
        <v>200</v>
      </c>
      <c r="D53" s="512">
        <v>285</v>
      </c>
      <c r="E53" s="512"/>
      <c r="F53" s="512" t="s">
        <v>232</v>
      </c>
      <c r="G53" s="512"/>
      <c r="H53" s="512">
        <v>192</v>
      </c>
      <c r="I53" s="512">
        <v>247</v>
      </c>
      <c r="J53" s="512"/>
      <c r="K53" s="155">
        <v>45239</v>
      </c>
      <c r="M53" s="513"/>
      <c r="N53" s="514"/>
      <c r="O53" s="513"/>
      <c r="P53" s="513"/>
      <c r="Q53" s="513"/>
      <c r="R53" s="513"/>
      <c r="S53" s="513"/>
      <c r="T53" s="515"/>
    </row>
    <row r="54" spans="2:20">
      <c r="B54" s="156"/>
      <c r="C54" s="512"/>
      <c r="D54" s="512"/>
      <c r="E54" s="512"/>
      <c r="F54" s="512"/>
      <c r="G54" s="512"/>
      <c r="H54" s="512"/>
      <c r="I54" s="512"/>
      <c r="J54" s="512"/>
      <c r="K54" s="155"/>
      <c r="M54" s="513"/>
      <c r="N54" s="514"/>
      <c r="O54" s="513"/>
      <c r="P54" s="513"/>
      <c r="Q54" s="513"/>
      <c r="R54" s="513"/>
      <c r="S54" s="513"/>
      <c r="T54" s="515"/>
    </row>
    <row r="55" spans="2:20">
      <c r="B55" s="151" t="s">
        <v>300</v>
      </c>
      <c r="C55" s="512"/>
      <c r="D55" s="512"/>
      <c r="E55" s="512"/>
      <c r="F55" s="512"/>
      <c r="G55" s="512"/>
      <c r="H55" s="512"/>
      <c r="I55" s="512"/>
      <c r="J55" s="512"/>
      <c r="K55" s="155"/>
      <c r="M55" s="513"/>
      <c r="N55" s="514"/>
      <c r="O55" s="513"/>
      <c r="P55" s="513"/>
      <c r="Q55" s="513"/>
      <c r="R55" s="513"/>
      <c r="S55" s="513"/>
      <c r="T55" s="515"/>
    </row>
    <row r="56" spans="2:20">
      <c r="B56" s="156" t="s">
        <v>15</v>
      </c>
      <c r="C56" s="512">
        <v>46</v>
      </c>
      <c r="D56" s="512">
        <v>106</v>
      </c>
      <c r="E56" s="512"/>
      <c r="F56" s="512" t="s">
        <v>7</v>
      </c>
      <c r="G56" s="512"/>
      <c r="H56" s="512">
        <v>200</v>
      </c>
      <c r="I56" s="512">
        <v>170</v>
      </c>
      <c r="J56" s="512"/>
      <c r="K56" s="155">
        <v>45243</v>
      </c>
      <c r="M56" s="513"/>
      <c r="N56" s="514"/>
      <c r="O56" s="513"/>
      <c r="P56" s="513"/>
      <c r="Q56" s="513"/>
      <c r="R56" s="513"/>
      <c r="S56" s="513"/>
      <c r="T56" s="515"/>
    </row>
    <row r="57" spans="2:20">
      <c r="B57" s="156" t="s">
        <v>10</v>
      </c>
      <c r="C57" s="512">
        <v>200</v>
      </c>
      <c r="D57" s="512">
        <v>255</v>
      </c>
      <c r="E57" s="512"/>
      <c r="F57" s="512" t="s">
        <v>195</v>
      </c>
      <c r="G57" s="512"/>
      <c r="H57" s="512">
        <v>162</v>
      </c>
      <c r="I57" s="512">
        <v>257</v>
      </c>
      <c r="J57" s="512"/>
      <c r="K57" s="155">
        <v>45245</v>
      </c>
      <c r="M57" s="513"/>
      <c r="N57" s="514"/>
      <c r="O57" s="513"/>
      <c r="P57" s="513"/>
      <c r="Q57" s="513"/>
      <c r="R57" s="513"/>
      <c r="S57" s="513"/>
      <c r="T57" s="515"/>
    </row>
    <row r="58" spans="2:20">
      <c r="B58" s="156" t="s">
        <v>187</v>
      </c>
      <c r="C58" s="512">
        <v>142</v>
      </c>
      <c r="D58" s="512">
        <v>242</v>
      </c>
      <c r="E58" s="512"/>
      <c r="F58" s="512" t="s">
        <v>70</v>
      </c>
      <c r="G58" s="512"/>
      <c r="H58" s="512">
        <v>200</v>
      </c>
      <c r="I58" s="512">
        <v>285</v>
      </c>
      <c r="J58" s="512"/>
      <c r="K58" s="155">
        <v>45246</v>
      </c>
      <c r="M58" s="513"/>
      <c r="N58" s="514"/>
      <c r="O58" s="513"/>
      <c r="P58" s="513"/>
      <c r="Q58" s="513"/>
      <c r="R58" s="513"/>
      <c r="S58" s="513"/>
      <c r="T58" s="515"/>
    </row>
    <row r="59" spans="2:20">
      <c r="B59" s="156"/>
      <c r="C59" s="512"/>
      <c r="D59" s="512"/>
      <c r="E59" s="512"/>
      <c r="F59" s="512"/>
      <c r="G59" s="512"/>
      <c r="H59" s="512"/>
      <c r="I59" s="512"/>
      <c r="J59" s="512"/>
      <c r="K59" s="155"/>
      <c r="M59" s="513"/>
      <c r="N59" s="514"/>
      <c r="O59" s="513"/>
      <c r="P59" s="513"/>
      <c r="Q59" s="513"/>
      <c r="R59" s="513"/>
      <c r="S59" s="513"/>
      <c r="T59" s="515"/>
    </row>
    <row r="60" spans="2:20">
      <c r="B60" s="151" t="s">
        <v>305</v>
      </c>
      <c r="C60" s="512"/>
      <c r="D60" s="512"/>
      <c r="E60" s="512"/>
      <c r="F60" s="512"/>
      <c r="G60" s="512"/>
      <c r="H60" s="512"/>
      <c r="I60" s="512"/>
      <c r="J60" s="512"/>
      <c r="K60" s="155"/>
      <c r="M60" s="513"/>
      <c r="N60" s="514"/>
      <c r="O60" s="513"/>
      <c r="P60" s="513"/>
      <c r="Q60" s="513"/>
      <c r="R60" s="513"/>
      <c r="S60" s="513"/>
      <c r="T60" s="515"/>
    </row>
    <row r="61" spans="2:20">
      <c r="B61" s="156" t="s">
        <v>10</v>
      </c>
      <c r="C61" s="512">
        <v>200</v>
      </c>
      <c r="D61" s="512">
        <v>255</v>
      </c>
      <c r="E61" s="512"/>
      <c r="F61" s="512" t="s">
        <v>36</v>
      </c>
      <c r="G61" s="512"/>
      <c r="H61" s="512">
        <v>77</v>
      </c>
      <c r="I61" s="512">
        <v>177</v>
      </c>
      <c r="J61" s="512"/>
      <c r="K61" s="155">
        <v>45252</v>
      </c>
      <c r="M61" s="513"/>
      <c r="N61" s="514"/>
      <c r="O61" s="513"/>
      <c r="P61" s="513"/>
      <c r="Q61" s="513"/>
      <c r="R61" s="513"/>
      <c r="S61" s="513"/>
      <c r="T61" s="515"/>
    </row>
    <row r="62" spans="2:20">
      <c r="B62" s="156" t="s">
        <v>66</v>
      </c>
      <c r="C62" s="512">
        <v>200</v>
      </c>
      <c r="D62" s="512">
        <v>260</v>
      </c>
      <c r="E62" s="512"/>
      <c r="F62" s="512" t="s">
        <v>195</v>
      </c>
      <c r="G62" s="512"/>
      <c r="H62" s="512">
        <v>167</v>
      </c>
      <c r="I62" s="512">
        <v>262</v>
      </c>
      <c r="J62" s="512"/>
      <c r="K62" s="155">
        <v>45253</v>
      </c>
      <c r="M62" s="513"/>
      <c r="N62" s="514"/>
      <c r="O62" s="513"/>
      <c r="P62" s="513"/>
      <c r="Q62" s="513"/>
      <c r="R62" s="513"/>
      <c r="S62" s="513"/>
      <c r="T62" s="515"/>
    </row>
    <row r="63" spans="2:20">
      <c r="B63" s="156" t="s">
        <v>22</v>
      </c>
      <c r="C63" s="512">
        <v>166</v>
      </c>
      <c r="D63" s="512">
        <v>261</v>
      </c>
      <c r="E63" s="512"/>
      <c r="F63" s="512" t="s">
        <v>15</v>
      </c>
      <c r="G63" s="512"/>
      <c r="H63" s="512">
        <v>200</v>
      </c>
      <c r="I63" s="512">
        <v>260</v>
      </c>
      <c r="J63" s="512"/>
      <c r="K63" s="155">
        <v>45253</v>
      </c>
      <c r="M63" s="513"/>
      <c r="N63" s="514"/>
      <c r="O63" s="513"/>
      <c r="P63" s="513"/>
      <c r="Q63" s="513"/>
      <c r="R63" s="513"/>
      <c r="S63" s="513"/>
      <c r="T63" s="515"/>
    </row>
    <row r="64" spans="2:20">
      <c r="B64" s="156"/>
      <c r="C64" s="512"/>
      <c r="D64" s="512"/>
      <c r="E64" s="512"/>
      <c r="F64" s="512"/>
      <c r="G64" s="512"/>
      <c r="H64" s="512"/>
      <c r="I64" s="512"/>
      <c r="J64" s="512"/>
      <c r="K64" s="155"/>
      <c r="M64" s="513"/>
      <c r="N64" s="514"/>
      <c r="O64" s="513"/>
      <c r="P64" s="513"/>
      <c r="Q64" s="513"/>
      <c r="R64" s="513"/>
      <c r="S64" s="513"/>
      <c r="T64" s="515"/>
    </row>
    <row r="65" spans="2:20">
      <c r="B65" s="151" t="s">
        <v>309</v>
      </c>
      <c r="C65" s="512"/>
      <c r="D65" s="512"/>
      <c r="E65" s="512"/>
      <c r="F65" s="512"/>
      <c r="G65" s="512"/>
      <c r="H65" s="512"/>
      <c r="I65" s="512"/>
      <c r="J65" s="512"/>
      <c r="K65" s="155"/>
      <c r="M65" s="513"/>
      <c r="N65" s="514"/>
      <c r="O65" s="513"/>
      <c r="P65" s="513"/>
      <c r="Q65" s="513"/>
      <c r="R65" s="513"/>
      <c r="S65" s="513"/>
      <c r="T65" s="515"/>
    </row>
    <row r="66" spans="2:20">
      <c r="B66" s="156" t="s">
        <v>7</v>
      </c>
      <c r="C66" s="512">
        <v>200</v>
      </c>
      <c r="D66" s="512">
        <v>170</v>
      </c>
      <c r="E66" s="512"/>
      <c r="F66" s="512" t="s">
        <v>66</v>
      </c>
      <c r="G66" s="512"/>
      <c r="H66" s="512">
        <v>48</v>
      </c>
      <c r="I66" s="512">
        <v>108</v>
      </c>
      <c r="J66" s="512"/>
      <c r="K66" s="155">
        <v>45259</v>
      </c>
      <c r="M66" s="513"/>
      <c r="N66" s="514"/>
      <c r="O66" s="513"/>
      <c r="P66" s="513"/>
      <c r="Q66" s="513"/>
      <c r="R66" s="513"/>
      <c r="S66" s="513"/>
      <c r="T66" s="515"/>
    </row>
    <row r="67" spans="2:20">
      <c r="B67" s="156" t="s">
        <v>187</v>
      </c>
      <c r="C67" s="512">
        <v>117</v>
      </c>
      <c r="D67" s="512">
        <v>217</v>
      </c>
      <c r="E67" s="512"/>
      <c r="F67" s="512" t="s">
        <v>195</v>
      </c>
      <c r="G67" s="512"/>
      <c r="H67" s="512">
        <v>200</v>
      </c>
      <c r="I67" s="512">
        <v>295</v>
      </c>
      <c r="J67" s="512"/>
      <c r="K67" s="155">
        <v>45260</v>
      </c>
      <c r="M67" s="513"/>
      <c r="N67" s="514"/>
      <c r="O67" s="513"/>
      <c r="P67" s="513"/>
      <c r="Q67" s="513"/>
      <c r="R67" s="513"/>
      <c r="S67" s="513"/>
      <c r="T67" s="515"/>
    </row>
    <row r="68" spans="2:20">
      <c r="B68" s="156"/>
      <c r="C68" s="512"/>
      <c r="D68" s="512"/>
      <c r="E68" s="512"/>
      <c r="F68" s="512"/>
      <c r="G68" s="512"/>
      <c r="H68" s="512"/>
      <c r="I68" s="512"/>
      <c r="J68" s="512"/>
      <c r="K68" s="155"/>
      <c r="M68" s="513"/>
      <c r="N68" s="514"/>
      <c r="O68" s="513"/>
      <c r="P68" s="513"/>
      <c r="Q68" s="513"/>
      <c r="R68" s="513"/>
      <c r="S68" s="513"/>
      <c r="T68" s="515"/>
    </row>
    <row r="69" spans="2:20">
      <c r="B69" s="151" t="s">
        <v>318</v>
      </c>
      <c r="C69" s="512"/>
      <c r="D69" s="512"/>
      <c r="E69" s="512"/>
      <c r="F69" s="512"/>
      <c r="G69" s="512"/>
      <c r="H69" s="512"/>
      <c r="I69" s="512"/>
      <c r="J69" s="512"/>
      <c r="K69" s="155"/>
      <c r="M69" s="513"/>
      <c r="N69" s="514"/>
      <c r="O69" s="513"/>
      <c r="P69" s="513"/>
      <c r="Q69" s="513"/>
      <c r="R69" s="513"/>
      <c r="S69" s="513"/>
      <c r="T69" s="515"/>
    </row>
    <row r="70" spans="2:20">
      <c r="B70" s="156" t="s">
        <v>70</v>
      </c>
      <c r="C70" s="512">
        <v>200</v>
      </c>
      <c r="D70" s="512">
        <v>285</v>
      </c>
      <c r="E70" s="512"/>
      <c r="F70" s="512" t="s">
        <v>15</v>
      </c>
      <c r="G70" s="512"/>
      <c r="H70" s="512">
        <v>125</v>
      </c>
      <c r="I70" s="512">
        <v>185</v>
      </c>
      <c r="J70" s="512"/>
      <c r="K70" s="155">
        <v>45265</v>
      </c>
      <c r="M70" s="513"/>
      <c r="N70" s="514"/>
      <c r="O70" s="513"/>
      <c r="P70" s="513"/>
      <c r="Q70" s="513"/>
      <c r="R70" s="513"/>
      <c r="S70" s="513"/>
      <c r="T70" s="515"/>
    </row>
    <row r="71" spans="2:20">
      <c r="B71" s="156" t="s">
        <v>10</v>
      </c>
      <c r="C71" s="512">
        <v>200</v>
      </c>
      <c r="D71" s="512">
        <v>255</v>
      </c>
      <c r="E71" s="512"/>
      <c r="F71" s="512" t="s">
        <v>70</v>
      </c>
      <c r="G71" s="512"/>
      <c r="H71" s="512">
        <v>118</v>
      </c>
      <c r="I71" s="512">
        <v>203</v>
      </c>
      <c r="J71" s="512"/>
      <c r="K71" s="155">
        <v>45266</v>
      </c>
      <c r="M71" s="513"/>
      <c r="N71" s="514"/>
      <c r="O71" s="513"/>
      <c r="P71" s="513"/>
      <c r="Q71" s="513"/>
      <c r="R71" s="513"/>
      <c r="S71" s="513"/>
      <c r="T71" s="515"/>
    </row>
    <row r="72" spans="2:20">
      <c r="B72" s="156" t="s">
        <v>7</v>
      </c>
      <c r="C72" s="512">
        <v>200</v>
      </c>
      <c r="D72" s="512">
        <v>170</v>
      </c>
      <c r="E72" s="512"/>
      <c r="F72" s="512" t="s">
        <v>22</v>
      </c>
      <c r="G72" s="512"/>
      <c r="H72" s="512">
        <v>54</v>
      </c>
      <c r="I72" s="512">
        <v>144</v>
      </c>
      <c r="J72" s="512"/>
      <c r="K72" s="155">
        <v>45267</v>
      </c>
      <c r="M72" s="513"/>
      <c r="N72" s="514"/>
      <c r="O72" s="513"/>
      <c r="P72" s="513"/>
      <c r="Q72" s="513"/>
      <c r="R72" s="513"/>
      <c r="S72" s="513"/>
      <c r="T72" s="515"/>
    </row>
    <row r="73" spans="2:20">
      <c r="B73" s="156"/>
      <c r="C73" s="512"/>
      <c r="D73" s="512"/>
      <c r="E73" s="512"/>
      <c r="F73" s="512"/>
      <c r="G73" s="512"/>
      <c r="H73" s="512"/>
      <c r="I73" s="512"/>
      <c r="J73" s="512"/>
      <c r="K73" s="155"/>
      <c r="M73" s="513"/>
      <c r="N73" s="514"/>
      <c r="O73" s="513"/>
      <c r="P73" s="513"/>
      <c r="Q73" s="513"/>
      <c r="R73" s="513"/>
      <c r="S73" s="513"/>
      <c r="T73" s="515"/>
    </row>
    <row r="74" spans="2:20">
      <c r="B74" s="151" t="s">
        <v>326</v>
      </c>
      <c r="C74" s="512"/>
      <c r="D74" s="512"/>
      <c r="E74" s="512"/>
      <c r="F74" s="512"/>
      <c r="G74" s="512"/>
      <c r="H74" s="512"/>
      <c r="I74" s="512"/>
      <c r="J74" s="512"/>
      <c r="K74" s="155"/>
      <c r="M74" s="513"/>
      <c r="N74" s="514"/>
      <c r="O74" s="513"/>
      <c r="P74" s="513"/>
      <c r="Q74" s="513"/>
      <c r="R74" s="513"/>
      <c r="S74" s="513"/>
      <c r="T74" s="515"/>
    </row>
    <row r="75" spans="2:20">
      <c r="B75" s="156" t="s">
        <v>15</v>
      </c>
      <c r="C75" s="512">
        <v>200</v>
      </c>
      <c r="D75" s="512">
        <v>260</v>
      </c>
      <c r="E75" s="512"/>
      <c r="F75" s="512" t="s">
        <v>36</v>
      </c>
      <c r="G75" s="512"/>
      <c r="H75" s="512">
        <v>133</v>
      </c>
      <c r="I75" s="512">
        <v>233</v>
      </c>
      <c r="J75" s="512"/>
      <c r="K75" s="155">
        <v>45299</v>
      </c>
      <c r="M75" s="513"/>
      <c r="N75" s="514"/>
      <c r="O75" s="513"/>
      <c r="P75" s="513"/>
      <c r="Q75" s="513"/>
      <c r="R75" s="513"/>
      <c r="S75" s="513"/>
      <c r="T75" s="515"/>
    </row>
    <row r="76" spans="2:20">
      <c r="B76" s="156" t="s">
        <v>195</v>
      </c>
      <c r="C76" s="512">
        <v>200</v>
      </c>
      <c r="D76" s="512">
        <v>295</v>
      </c>
      <c r="E76" s="512"/>
      <c r="F76" s="512" t="s">
        <v>232</v>
      </c>
      <c r="G76" s="512"/>
      <c r="H76" s="512">
        <v>138</v>
      </c>
      <c r="I76" s="512">
        <v>193</v>
      </c>
      <c r="J76" s="512"/>
      <c r="K76" s="155">
        <v>45301</v>
      </c>
      <c r="M76" s="513"/>
      <c r="N76" s="514"/>
      <c r="O76" s="513"/>
      <c r="P76" s="513"/>
      <c r="Q76" s="513"/>
      <c r="R76" s="513"/>
      <c r="S76" s="513"/>
      <c r="T76" s="515"/>
    </row>
    <row r="77" spans="2:20">
      <c r="B77" s="156"/>
      <c r="C77" s="512"/>
      <c r="D77" s="512"/>
      <c r="E77" s="512"/>
      <c r="F77" s="512"/>
      <c r="G77" s="512"/>
      <c r="H77" s="512"/>
      <c r="I77" s="512"/>
      <c r="J77" s="512"/>
      <c r="K77" s="155"/>
      <c r="M77" s="513"/>
      <c r="N77" s="514"/>
      <c r="O77" s="513"/>
      <c r="P77" s="513"/>
      <c r="Q77" s="513"/>
      <c r="R77" s="513"/>
      <c r="S77" s="513"/>
      <c r="T77" s="515"/>
    </row>
    <row r="78" spans="2:20">
      <c r="B78" s="151" t="s">
        <v>332</v>
      </c>
      <c r="C78" s="512"/>
      <c r="D78" s="512"/>
      <c r="E78" s="512"/>
      <c r="F78" s="512"/>
      <c r="G78" s="512"/>
      <c r="H78" s="512"/>
      <c r="I78" s="512"/>
      <c r="J78" s="512"/>
      <c r="K78" s="155"/>
      <c r="M78" s="513"/>
      <c r="N78" s="514"/>
      <c r="O78" s="513"/>
      <c r="P78" s="513"/>
      <c r="Q78" s="513"/>
      <c r="R78" s="513"/>
      <c r="S78" s="513"/>
      <c r="T78" s="515"/>
    </row>
    <row r="79" spans="2:20">
      <c r="B79" s="156" t="s">
        <v>10</v>
      </c>
      <c r="C79" s="512">
        <v>187</v>
      </c>
      <c r="D79" s="512">
        <v>242</v>
      </c>
      <c r="E79" s="512"/>
      <c r="F79" s="512" t="s">
        <v>15</v>
      </c>
      <c r="G79" s="512"/>
      <c r="H79" s="512">
        <v>200</v>
      </c>
      <c r="I79" s="512">
        <v>260</v>
      </c>
      <c r="J79" s="512"/>
      <c r="K79" s="155">
        <v>45307</v>
      </c>
      <c r="M79" s="513"/>
      <c r="N79" s="514"/>
      <c r="O79" s="513"/>
      <c r="P79" s="513"/>
      <c r="Q79" s="513"/>
      <c r="R79" s="513"/>
      <c r="S79" s="513"/>
      <c r="T79" s="515"/>
    </row>
    <row r="80" spans="2:20">
      <c r="B80" s="156" t="s">
        <v>66</v>
      </c>
      <c r="C80" s="512">
        <v>200</v>
      </c>
      <c r="D80" s="512">
        <v>260</v>
      </c>
      <c r="E80" s="512"/>
      <c r="F80" s="512" t="s">
        <v>187</v>
      </c>
      <c r="G80" s="512"/>
      <c r="H80" s="512">
        <v>96</v>
      </c>
      <c r="I80" s="512">
        <v>196</v>
      </c>
      <c r="J80" s="512"/>
      <c r="K80" s="155">
        <v>45308</v>
      </c>
      <c r="M80" s="513"/>
      <c r="N80" s="514"/>
      <c r="O80" s="513"/>
      <c r="P80" s="513"/>
      <c r="Q80" s="513"/>
      <c r="R80" s="513"/>
      <c r="S80" s="513"/>
      <c r="T80" s="515"/>
    </row>
    <row r="81" spans="2:20">
      <c r="B81" s="156" t="s">
        <v>232</v>
      </c>
      <c r="C81" s="512">
        <v>200</v>
      </c>
      <c r="D81" s="512">
        <v>255</v>
      </c>
      <c r="E81" s="512"/>
      <c r="F81" s="512" t="s">
        <v>7</v>
      </c>
      <c r="G81" s="512"/>
      <c r="H81" s="512">
        <v>174</v>
      </c>
      <c r="I81" s="512">
        <v>144</v>
      </c>
      <c r="J81" s="512"/>
      <c r="K81" s="155">
        <v>45308</v>
      </c>
      <c r="M81" s="513"/>
      <c r="N81" s="514"/>
      <c r="O81" s="513"/>
      <c r="P81" s="513"/>
      <c r="Q81" s="513"/>
      <c r="R81" s="513"/>
      <c r="S81" s="513"/>
      <c r="T81" s="515"/>
    </row>
    <row r="82" spans="2:20">
      <c r="B82" s="156"/>
      <c r="C82" s="512"/>
      <c r="D82" s="512"/>
      <c r="E82" s="512"/>
      <c r="F82" s="512"/>
      <c r="G82" s="512"/>
      <c r="H82" s="512"/>
      <c r="I82" s="512"/>
      <c r="J82" s="512"/>
      <c r="K82" s="155"/>
      <c r="M82" s="513"/>
      <c r="N82" s="514"/>
      <c r="O82" s="513"/>
      <c r="P82" s="513"/>
      <c r="Q82" s="513"/>
      <c r="R82" s="513"/>
      <c r="S82" s="513"/>
      <c r="T82" s="515"/>
    </row>
    <row r="83" spans="2:20">
      <c r="B83" s="151" t="s">
        <v>337</v>
      </c>
      <c r="C83" s="512"/>
      <c r="D83" s="512"/>
      <c r="E83" s="512"/>
      <c r="F83" s="512"/>
      <c r="G83" s="512"/>
      <c r="H83" s="512"/>
      <c r="I83" s="512"/>
      <c r="J83" s="512"/>
      <c r="K83" s="155"/>
      <c r="M83" s="513"/>
      <c r="N83" s="514"/>
      <c r="O83" s="513"/>
      <c r="P83" s="513"/>
      <c r="Q83" s="513"/>
      <c r="R83" s="513"/>
      <c r="S83" s="513"/>
      <c r="T83" s="515"/>
    </row>
    <row r="84" spans="2:20">
      <c r="B84" s="156" t="s">
        <v>339</v>
      </c>
      <c r="C84" s="512"/>
      <c r="D84" s="512"/>
      <c r="E84" s="512"/>
      <c r="F84" s="512"/>
      <c r="G84" s="512"/>
      <c r="H84" s="512"/>
      <c r="I84" s="512"/>
      <c r="J84" s="512"/>
      <c r="K84" s="155"/>
      <c r="M84" s="513"/>
      <c r="N84" s="514"/>
      <c r="O84" s="513"/>
      <c r="P84" s="513"/>
      <c r="Q84" s="513"/>
      <c r="R84" s="513"/>
      <c r="S84" s="513"/>
      <c r="T84" s="515"/>
    </row>
    <row r="85" spans="2:20">
      <c r="B85" s="156"/>
      <c r="C85" s="512"/>
      <c r="D85" s="512"/>
      <c r="E85" s="512"/>
      <c r="F85" s="512"/>
      <c r="G85" s="512"/>
      <c r="H85" s="512"/>
      <c r="I85" s="512"/>
      <c r="J85" s="512"/>
      <c r="K85" s="155"/>
      <c r="M85" s="513"/>
      <c r="N85" s="514"/>
      <c r="O85" s="513"/>
      <c r="P85" s="513"/>
      <c r="Q85" s="513"/>
      <c r="R85" s="513"/>
      <c r="S85" s="513"/>
      <c r="T85" s="515"/>
    </row>
    <row r="86" spans="2:20">
      <c r="B86" s="151" t="s">
        <v>342</v>
      </c>
      <c r="C86" s="512"/>
      <c r="D86" s="512"/>
      <c r="E86" s="512"/>
      <c r="F86" s="512"/>
      <c r="G86" s="512"/>
      <c r="H86" s="512"/>
      <c r="I86" s="512"/>
      <c r="J86" s="512"/>
      <c r="K86" s="155"/>
      <c r="M86" s="513"/>
      <c r="N86" s="514"/>
      <c r="O86" s="513"/>
      <c r="P86" s="513"/>
      <c r="Q86" s="513"/>
      <c r="R86" s="513"/>
      <c r="S86" s="513"/>
      <c r="T86" s="515"/>
    </row>
    <row r="87" spans="2:20">
      <c r="B87" s="156" t="s">
        <v>36</v>
      </c>
      <c r="C87" s="512">
        <v>195</v>
      </c>
      <c r="D87" s="512">
        <v>295</v>
      </c>
      <c r="E87" s="512"/>
      <c r="F87" s="512" t="s">
        <v>22</v>
      </c>
      <c r="G87" s="512"/>
      <c r="H87" s="512">
        <v>200</v>
      </c>
      <c r="I87" s="512">
        <v>295</v>
      </c>
      <c r="J87" s="512"/>
      <c r="K87" s="155">
        <v>45320</v>
      </c>
      <c r="M87" s="513"/>
      <c r="N87" s="514"/>
      <c r="O87" s="513"/>
      <c r="P87" s="513"/>
      <c r="Q87" s="513"/>
      <c r="R87" s="513"/>
      <c r="S87" s="513"/>
      <c r="T87" s="515"/>
    </row>
    <row r="88" spans="2:20">
      <c r="B88" s="156" t="s">
        <v>10</v>
      </c>
      <c r="C88" s="512">
        <v>200</v>
      </c>
      <c r="D88" s="512">
        <v>255</v>
      </c>
      <c r="E88" s="512"/>
      <c r="F88" s="512" t="s">
        <v>22</v>
      </c>
      <c r="G88" s="512"/>
      <c r="H88" s="512">
        <v>70</v>
      </c>
      <c r="I88" s="512">
        <v>165</v>
      </c>
      <c r="J88" s="512"/>
      <c r="K88" s="155">
        <v>45322</v>
      </c>
      <c r="M88" s="513"/>
      <c r="N88" s="514"/>
      <c r="O88" s="513"/>
      <c r="P88" s="513"/>
      <c r="Q88" s="513"/>
      <c r="R88" s="513"/>
      <c r="S88" s="513"/>
      <c r="T88" s="515"/>
    </row>
    <row r="89" spans="2:20">
      <c r="B89" s="156" t="s">
        <v>7</v>
      </c>
      <c r="C89" s="512">
        <v>200</v>
      </c>
      <c r="D89" s="512">
        <v>170</v>
      </c>
      <c r="E89" s="512"/>
      <c r="F89" s="512" t="s">
        <v>10</v>
      </c>
      <c r="G89" s="512"/>
      <c r="H89" s="512">
        <v>125</v>
      </c>
      <c r="I89" s="512">
        <v>180</v>
      </c>
      <c r="J89" s="512"/>
      <c r="K89" s="155">
        <v>45322</v>
      </c>
      <c r="M89" s="513"/>
      <c r="N89" s="514"/>
      <c r="O89" s="513"/>
      <c r="P89" s="513"/>
      <c r="Q89" s="513"/>
      <c r="R89" s="513"/>
      <c r="S89" s="513"/>
      <c r="T89" s="515"/>
    </row>
    <row r="90" spans="2:20">
      <c r="B90" s="156" t="s">
        <v>66</v>
      </c>
      <c r="C90" s="512">
        <v>147</v>
      </c>
      <c r="D90" s="512">
        <v>207</v>
      </c>
      <c r="E90" s="512"/>
      <c r="F90" s="512" t="s">
        <v>232</v>
      </c>
      <c r="G90" s="512"/>
      <c r="H90" s="512">
        <v>200</v>
      </c>
      <c r="I90" s="512">
        <v>255</v>
      </c>
      <c r="J90" s="512"/>
      <c r="K90" s="155">
        <v>45323</v>
      </c>
      <c r="M90" s="513"/>
      <c r="N90" s="514"/>
      <c r="O90" s="513"/>
      <c r="P90" s="513"/>
      <c r="Q90" s="513"/>
      <c r="R90" s="513"/>
      <c r="S90" s="513"/>
      <c r="T90" s="515"/>
    </row>
    <row r="91" spans="2:20">
      <c r="B91" s="156" t="s">
        <v>187</v>
      </c>
      <c r="C91" s="512">
        <v>200</v>
      </c>
      <c r="D91" s="512">
        <v>300</v>
      </c>
      <c r="E91" s="512"/>
      <c r="F91" s="512" t="s">
        <v>15</v>
      </c>
      <c r="G91" s="512"/>
      <c r="H91" s="512">
        <v>178</v>
      </c>
      <c r="I91" s="512">
        <v>238</v>
      </c>
      <c r="J91" s="512"/>
      <c r="K91" s="155">
        <v>45323</v>
      </c>
      <c r="M91" s="513"/>
      <c r="N91" s="514"/>
      <c r="O91" s="513"/>
      <c r="P91" s="513"/>
      <c r="Q91" s="513"/>
      <c r="R91" s="513"/>
      <c r="S91" s="513"/>
      <c r="T91" s="515"/>
    </row>
    <row r="92" spans="2:20">
      <c r="B92" s="156"/>
      <c r="C92" s="512"/>
      <c r="D92" s="512"/>
      <c r="E92" s="512"/>
      <c r="F92" s="512"/>
      <c r="G92" s="512"/>
      <c r="H92" s="512"/>
      <c r="I92" s="512"/>
      <c r="J92" s="512"/>
      <c r="K92" s="155"/>
      <c r="M92" s="513"/>
      <c r="N92" s="514"/>
      <c r="O92" s="513"/>
      <c r="P92" s="513"/>
      <c r="Q92" s="513"/>
      <c r="R92" s="513"/>
      <c r="S92" s="513"/>
      <c r="T92" s="515"/>
    </row>
    <row r="93" spans="2:20">
      <c r="B93" s="151" t="s">
        <v>350</v>
      </c>
      <c r="C93" s="512"/>
      <c r="D93" s="512"/>
      <c r="E93" s="512"/>
      <c r="F93" s="512"/>
      <c r="G93" s="512"/>
      <c r="H93" s="512"/>
      <c r="I93" s="512"/>
      <c r="J93" s="512"/>
      <c r="K93" s="155"/>
      <c r="M93" s="513"/>
      <c r="N93" s="514"/>
      <c r="O93" s="513"/>
      <c r="P93" s="513"/>
      <c r="Q93" s="513"/>
      <c r="R93" s="513"/>
      <c r="S93" s="513"/>
      <c r="T93" s="515"/>
    </row>
    <row r="94" spans="2:20">
      <c r="B94" s="156" t="s">
        <v>22</v>
      </c>
      <c r="C94" s="512">
        <v>188</v>
      </c>
      <c r="D94" s="512">
        <v>283</v>
      </c>
      <c r="E94" s="512"/>
      <c r="F94" s="512" t="s">
        <v>70</v>
      </c>
      <c r="G94" s="512"/>
      <c r="H94" s="512">
        <v>200</v>
      </c>
      <c r="I94" s="512">
        <v>285</v>
      </c>
      <c r="J94" s="512"/>
      <c r="K94" s="155">
        <v>45327</v>
      </c>
      <c r="M94" s="513"/>
      <c r="N94" s="514"/>
      <c r="O94" s="513"/>
      <c r="P94" s="513"/>
      <c r="Q94" s="513"/>
      <c r="R94" s="513"/>
      <c r="S94" s="513"/>
      <c r="T94" s="515"/>
    </row>
    <row r="95" spans="2:20">
      <c r="B95" s="156" t="s">
        <v>195</v>
      </c>
      <c r="C95" s="512">
        <v>200</v>
      </c>
      <c r="D95" s="512">
        <v>295</v>
      </c>
      <c r="E95" s="512"/>
      <c r="F95" s="512" t="s">
        <v>36</v>
      </c>
      <c r="G95" s="512"/>
      <c r="H95" s="512">
        <v>150</v>
      </c>
      <c r="I95" s="512">
        <v>250</v>
      </c>
      <c r="J95" s="512"/>
      <c r="K95" s="155">
        <v>45330</v>
      </c>
      <c r="M95" s="513"/>
      <c r="N95" s="514"/>
      <c r="O95" s="513"/>
      <c r="P95" s="513"/>
      <c r="Q95" s="513"/>
      <c r="R95" s="513"/>
      <c r="S95" s="513"/>
      <c r="T95" s="515"/>
    </row>
    <row r="96" spans="2:20">
      <c r="B96" s="156"/>
      <c r="C96" s="512"/>
      <c r="D96" s="512"/>
      <c r="E96" s="512"/>
      <c r="F96" s="512"/>
      <c r="G96" s="512"/>
      <c r="H96" s="512"/>
      <c r="I96" s="512"/>
      <c r="J96" s="512"/>
      <c r="K96" s="155"/>
      <c r="M96" s="513"/>
      <c r="N96" s="514"/>
      <c r="O96" s="513"/>
      <c r="P96" s="513"/>
      <c r="Q96" s="513"/>
      <c r="R96" s="513"/>
      <c r="S96" s="513"/>
      <c r="T96" s="515"/>
    </row>
    <row r="97" spans="2:20">
      <c r="B97" s="151" t="s">
        <v>355</v>
      </c>
      <c r="C97" s="512"/>
      <c r="D97" s="512"/>
      <c r="E97" s="512"/>
      <c r="F97" s="512"/>
      <c r="G97" s="512"/>
      <c r="H97" s="512"/>
      <c r="I97" s="512"/>
      <c r="J97" s="512"/>
      <c r="K97" s="155"/>
      <c r="M97" s="513"/>
      <c r="N97" s="514"/>
      <c r="O97" s="513"/>
      <c r="P97" s="513"/>
      <c r="Q97" s="513"/>
      <c r="R97" s="513"/>
      <c r="S97" s="513"/>
      <c r="T97" s="515"/>
    </row>
    <row r="98" spans="2:20">
      <c r="B98" s="156" t="s">
        <v>70</v>
      </c>
      <c r="C98" s="512">
        <v>200</v>
      </c>
      <c r="D98" s="512">
        <v>285</v>
      </c>
      <c r="E98" s="512"/>
      <c r="F98" s="512" t="s">
        <v>195</v>
      </c>
      <c r="G98" s="512"/>
      <c r="H98" s="512">
        <v>175</v>
      </c>
      <c r="I98" s="512">
        <v>270</v>
      </c>
      <c r="J98" s="512"/>
      <c r="K98" s="155">
        <v>45337</v>
      </c>
      <c r="M98" s="513"/>
      <c r="N98" s="514"/>
      <c r="O98" s="513"/>
      <c r="P98" s="513"/>
      <c r="Q98" s="513"/>
      <c r="R98" s="513"/>
      <c r="S98" s="513"/>
      <c r="T98" s="515"/>
    </row>
    <row r="99" spans="2:20">
      <c r="B99" s="156" t="s">
        <v>22</v>
      </c>
      <c r="C99" s="512">
        <v>125</v>
      </c>
      <c r="D99" s="512">
        <v>220</v>
      </c>
      <c r="E99" s="512"/>
      <c r="F99" s="512" t="s">
        <v>66</v>
      </c>
      <c r="G99" s="512"/>
      <c r="H99" s="512">
        <v>200</v>
      </c>
      <c r="I99" s="512">
        <v>260</v>
      </c>
      <c r="J99" s="512"/>
      <c r="K99" s="155">
        <v>45341</v>
      </c>
      <c r="M99" s="513"/>
      <c r="N99" s="514"/>
      <c r="O99" s="513"/>
      <c r="P99" s="513"/>
      <c r="Q99" s="513"/>
      <c r="R99" s="513"/>
      <c r="S99" s="513"/>
      <c r="T99" s="515"/>
    </row>
    <row r="100" spans="2:20">
      <c r="B100" s="156"/>
      <c r="C100" s="512"/>
      <c r="D100" s="512"/>
      <c r="E100" s="512"/>
      <c r="F100" s="512"/>
      <c r="G100" s="512"/>
      <c r="H100" s="512"/>
      <c r="I100" s="512"/>
      <c r="J100" s="512"/>
      <c r="K100" s="155"/>
      <c r="M100" s="513"/>
      <c r="N100" s="514"/>
      <c r="O100" s="513"/>
      <c r="P100" s="513"/>
      <c r="Q100" s="513"/>
      <c r="R100" s="513"/>
      <c r="S100" s="513"/>
      <c r="T100" s="515"/>
    </row>
    <row r="101" spans="2:20">
      <c r="B101" s="151" t="s">
        <v>358</v>
      </c>
      <c r="C101" s="512"/>
      <c r="D101" s="512"/>
      <c r="E101" s="512"/>
      <c r="F101" s="512"/>
      <c r="G101" s="512"/>
      <c r="H101" s="512"/>
      <c r="I101" s="512"/>
      <c r="J101" s="512"/>
      <c r="K101" s="155"/>
      <c r="M101" s="513"/>
      <c r="N101" s="514"/>
      <c r="O101" s="513"/>
      <c r="P101" s="513"/>
      <c r="Q101" s="513"/>
      <c r="R101" s="513"/>
      <c r="S101" s="513"/>
      <c r="T101" s="515"/>
    </row>
    <row r="102" spans="2:20">
      <c r="B102" s="156" t="s">
        <v>339</v>
      </c>
      <c r="C102" s="512"/>
      <c r="D102" s="512"/>
      <c r="E102" s="512"/>
      <c r="F102" s="512"/>
      <c r="G102" s="512"/>
      <c r="H102" s="512"/>
      <c r="I102" s="512"/>
      <c r="J102" s="512"/>
      <c r="K102" s="155"/>
      <c r="M102" s="513"/>
      <c r="N102" s="514"/>
      <c r="O102" s="513"/>
      <c r="P102" s="513"/>
      <c r="Q102" s="513"/>
      <c r="R102" s="513"/>
      <c r="S102" s="513"/>
      <c r="T102" s="515"/>
    </row>
    <row r="103" spans="2:20">
      <c r="B103" s="156"/>
      <c r="C103" s="512"/>
      <c r="D103" s="512"/>
      <c r="E103" s="512"/>
      <c r="F103" s="512"/>
      <c r="G103" s="512"/>
      <c r="H103" s="512"/>
      <c r="I103" s="512"/>
      <c r="J103" s="512"/>
      <c r="K103" s="155"/>
      <c r="M103" s="513"/>
      <c r="N103" s="514"/>
      <c r="O103" s="513"/>
      <c r="P103" s="513"/>
      <c r="Q103" s="513"/>
      <c r="R103" s="513"/>
      <c r="S103" s="513"/>
      <c r="T103" s="515"/>
    </row>
    <row r="104" spans="2:20">
      <c r="B104" s="151" t="s">
        <v>364</v>
      </c>
      <c r="C104" s="512"/>
      <c r="D104" s="512"/>
      <c r="E104" s="512"/>
      <c r="F104" s="512"/>
      <c r="G104" s="512"/>
      <c r="H104" s="512"/>
      <c r="I104" s="512"/>
      <c r="J104" s="512"/>
      <c r="K104" s="155"/>
      <c r="M104" s="513"/>
      <c r="N104" s="514"/>
      <c r="O104" s="513"/>
      <c r="P104" s="513"/>
      <c r="Q104" s="513"/>
      <c r="R104" s="513"/>
      <c r="S104" s="513"/>
      <c r="T104" s="515"/>
    </row>
    <row r="105" spans="2:20">
      <c r="B105" s="156" t="s">
        <v>66</v>
      </c>
      <c r="C105" s="512">
        <v>85</v>
      </c>
      <c r="D105" s="512">
        <v>145</v>
      </c>
      <c r="E105" s="512"/>
      <c r="F105" s="512" t="s">
        <v>70</v>
      </c>
      <c r="G105" s="512"/>
      <c r="H105" s="512">
        <v>200</v>
      </c>
      <c r="I105" s="512">
        <v>285</v>
      </c>
      <c r="J105" s="512"/>
      <c r="K105" s="155">
        <v>45358</v>
      </c>
      <c r="M105" s="513"/>
      <c r="N105" s="514"/>
      <c r="O105" s="513"/>
      <c r="P105" s="513"/>
      <c r="Q105" s="513"/>
      <c r="R105" s="513"/>
      <c r="S105" s="513"/>
      <c r="T105" s="515"/>
    </row>
    <row r="106" spans="2:20">
      <c r="B106" s="156" t="s">
        <v>232</v>
      </c>
      <c r="C106" s="512">
        <v>174</v>
      </c>
      <c r="D106" s="512">
        <v>229</v>
      </c>
      <c r="E106" s="512"/>
      <c r="F106" s="512" t="s">
        <v>10</v>
      </c>
      <c r="G106" s="512"/>
      <c r="H106" s="512">
        <v>200</v>
      </c>
      <c r="I106" s="512">
        <v>255</v>
      </c>
      <c r="J106" s="512"/>
      <c r="K106" s="155">
        <v>45358</v>
      </c>
      <c r="M106" s="513"/>
      <c r="N106" s="514"/>
      <c r="O106" s="513"/>
      <c r="P106" s="513"/>
      <c r="Q106" s="513"/>
      <c r="R106" s="513"/>
      <c r="S106" s="513"/>
      <c r="T106" s="515"/>
    </row>
    <row r="107" spans="2:20">
      <c r="B107" s="156"/>
      <c r="C107" s="512"/>
      <c r="D107" s="512"/>
      <c r="E107" s="512"/>
      <c r="F107" s="512"/>
      <c r="G107" s="512"/>
      <c r="H107" s="512"/>
      <c r="I107" s="512"/>
      <c r="J107" s="512"/>
      <c r="K107" s="155"/>
      <c r="M107" s="513"/>
      <c r="N107" s="514"/>
      <c r="O107" s="513"/>
      <c r="P107" s="513"/>
      <c r="Q107" s="513"/>
      <c r="R107" s="513"/>
      <c r="S107" s="513"/>
      <c r="T107" s="515"/>
    </row>
    <row r="108" spans="2:20">
      <c r="B108" s="151" t="s">
        <v>367</v>
      </c>
      <c r="C108" s="512"/>
      <c r="D108" s="512"/>
      <c r="E108" s="512"/>
      <c r="F108" s="512"/>
      <c r="G108" s="512"/>
      <c r="H108" s="512"/>
      <c r="I108" s="512"/>
      <c r="J108" s="512"/>
      <c r="K108" s="155"/>
      <c r="M108" s="513"/>
      <c r="N108" s="514"/>
      <c r="O108" s="513"/>
      <c r="P108" s="513"/>
      <c r="Q108" s="513"/>
      <c r="R108" s="513"/>
      <c r="S108" s="513"/>
      <c r="T108" s="515"/>
    </row>
    <row r="109" spans="2:20">
      <c r="B109" s="156" t="s">
        <v>36</v>
      </c>
      <c r="C109" s="512">
        <v>88</v>
      </c>
      <c r="D109" s="512">
        <v>188</v>
      </c>
      <c r="E109" s="512"/>
      <c r="F109" s="512" t="s">
        <v>187</v>
      </c>
      <c r="G109" s="512"/>
      <c r="H109" s="512">
        <v>200</v>
      </c>
      <c r="I109" s="512">
        <v>300</v>
      </c>
      <c r="J109" s="512"/>
      <c r="K109" s="155">
        <v>45363</v>
      </c>
      <c r="M109" s="375"/>
      <c r="N109" s="374"/>
      <c r="O109" s="375"/>
      <c r="P109" s="375"/>
      <c r="Q109" s="375"/>
      <c r="R109" s="375"/>
      <c r="S109" s="375"/>
      <c r="T109" s="377"/>
    </row>
    <row r="110" spans="2:20">
      <c r="B110" s="156"/>
      <c r="C110" s="512"/>
      <c r="D110" s="512"/>
      <c r="E110" s="512"/>
      <c r="F110" s="512"/>
      <c r="G110" s="512"/>
      <c r="H110" s="512"/>
      <c r="I110" s="512"/>
      <c r="J110" s="512"/>
      <c r="K110" s="155"/>
      <c r="M110" s="513"/>
      <c r="N110" s="514"/>
      <c r="O110" s="513"/>
      <c r="P110" s="513"/>
      <c r="Q110" s="513"/>
      <c r="R110" s="513"/>
      <c r="S110" s="513"/>
      <c r="T110" s="515"/>
    </row>
    <row r="111" spans="2:20">
      <c r="B111" s="151" t="s">
        <v>371</v>
      </c>
      <c r="C111" s="512"/>
      <c r="D111" s="512"/>
      <c r="E111" s="512"/>
      <c r="F111" s="512"/>
      <c r="G111" s="512"/>
      <c r="H111" s="512"/>
      <c r="I111" s="512"/>
      <c r="J111" s="512"/>
      <c r="K111" s="155"/>
      <c r="M111" s="513"/>
      <c r="N111" s="514"/>
      <c r="O111" s="513"/>
      <c r="P111" s="513"/>
      <c r="Q111" s="513"/>
      <c r="R111" s="513"/>
      <c r="S111" s="513"/>
      <c r="T111" s="515"/>
    </row>
    <row r="112" spans="2:20">
      <c r="B112" s="156" t="s">
        <v>232</v>
      </c>
      <c r="C112" s="512">
        <v>200</v>
      </c>
      <c r="D112" s="512">
        <v>255</v>
      </c>
      <c r="E112" s="512"/>
      <c r="F112" s="512" t="s">
        <v>187</v>
      </c>
      <c r="G112" s="512"/>
      <c r="H112" s="512">
        <v>167</v>
      </c>
      <c r="I112" s="512">
        <v>267</v>
      </c>
      <c r="J112" s="512"/>
      <c r="K112" s="155">
        <v>45371</v>
      </c>
      <c r="M112" s="375"/>
      <c r="N112" s="374"/>
      <c r="O112" s="375"/>
      <c r="P112" s="375"/>
      <c r="Q112" s="375"/>
      <c r="R112" s="375"/>
      <c r="S112" s="375"/>
      <c r="T112" s="377"/>
    </row>
    <row r="113" spans="2:20">
      <c r="B113" s="156" t="s">
        <v>195</v>
      </c>
      <c r="C113" s="512">
        <v>200</v>
      </c>
      <c r="D113" s="512">
        <v>295</v>
      </c>
      <c r="E113" s="512"/>
      <c r="F113" s="512" t="s">
        <v>22</v>
      </c>
      <c r="G113" s="512"/>
      <c r="H113" s="512">
        <v>183</v>
      </c>
      <c r="I113" s="512">
        <v>278</v>
      </c>
      <c r="J113" s="512"/>
      <c r="K113" s="155">
        <v>45372</v>
      </c>
      <c r="M113" s="375"/>
      <c r="N113" s="374"/>
      <c r="O113" s="375"/>
      <c r="P113" s="375"/>
      <c r="Q113" s="375"/>
      <c r="R113" s="375"/>
      <c r="S113" s="375"/>
      <c r="T113" s="377"/>
    </row>
    <row r="114" spans="2:20">
      <c r="B114" s="156" t="s">
        <v>195</v>
      </c>
      <c r="C114" s="512">
        <v>64</v>
      </c>
      <c r="D114" s="512">
        <v>159</v>
      </c>
      <c r="E114" s="512"/>
      <c r="F114" s="512" t="s">
        <v>7</v>
      </c>
      <c r="G114" s="512"/>
      <c r="H114" s="512">
        <v>200</v>
      </c>
      <c r="I114" s="512">
        <v>170</v>
      </c>
      <c r="J114" s="512"/>
      <c r="K114" s="155">
        <v>45375</v>
      </c>
      <c r="M114" s="375"/>
      <c r="N114" s="374"/>
      <c r="O114" s="375"/>
      <c r="P114" s="375"/>
      <c r="Q114" s="375"/>
      <c r="R114" s="375"/>
      <c r="S114" s="375"/>
      <c r="T114" s="377"/>
    </row>
    <row r="115" spans="2:20">
      <c r="B115" s="157"/>
      <c r="C115" s="386"/>
      <c r="D115" s="386"/>
      <c r="E115" s="386"/>
      <c r="F115" s="386"/>
      <c r="G115" s="386"/>
      <c r="H115" s="386"/>
      <c r="I115" s="386"/>
      <c r="J115" s="386"/>
      <c r="K115" s="256"/>
      <c r="M115" s="375"/>
      <c r="N115" s="374"/>
      <c r="O115" s="375"/>
      <c r="P115" s="375"/>
      <c r="Q115" s="375"/>
      <c r="R115" s="375"/>
      <c r="S115" s="375"/>
      <c r="T115" s="377"/>
    </row>
    <row r="116" spans="2:20">
      <c r="B116" s="376"/>
      <c r="C116" s="376"/>
      <c r="D116" s="376"/>
      <c r="E116" s="376"/>
      <c r="F116" s="376"/>
      <c r="G116" s="376"/>
      <c r="H116" s="376"/>
      <c r="I116" s="376"/>
      <c r="J116" s="376"/>
      <c r="K116" s="387"/>
      <c r="M116" s="375"/>
      <c r="N116" s="374"/>
      <c r="O116" s="375"/>
      <c r="P116" s="375"/>
      <c r="Q116" s="375"/>
      <c r="R116" s="375"/>
      <c r="S116" s="375"/>
      <c r="T116" s="377"/>
    </row>
    <row r="117" spans="2:20">
      <c r="B117" s="376"/>
      <c r="C117" s="376"/>
      <c r="D117" s="376"/>
      <c r="E117" s="376"/>
      <c r="F117" s="376"/>
      <c r="G117" s="376"/>
      <c r="H117" s="376"/>
      <c r="I117" s="376"/>
      <c r="J117" s="376"/>
      <c r="K117" s="387"/>
      <c r="M117" s="375"/>
      <c r="N117" s="374"/>
      <c r="O117" s="375"/>
      <c r="P117" s="375"/>
      <c r="Q117" s="375"/>
      <c r="R117" s="375"/>
      <c r="S117" s="375"/>
      <c r="T117" s="377"/>
    </row>
    <row r="118" spans="2:20">
      <c r="B118" s="376"/>
      <c r="C118" s="376"/>
      <c r="D118" s="376"/>
      <c r="E118" s="376"/>
      <c r="F118" s="376"/>
      <c r="G118" s="376"/>
      <c r="H118" s="376"/>
      <c r="I118" s="376"/>
      <c r="J118" s="376"/>
      <c r="K118" s="387"/>
      <c r="M118" s="375"/>
      <c r="N118" s="374"/>
      <c r="O118" s="375"/>
      <c r="P118" s="375"/>
      <c r="Q118" s="375"/>
      <c r="R118" s="375"/>
      <c r="S118" s="375"/>
      <c r="T118" s="377"/>
    </row>
    <row r="119" spans="2:20">
      <c r="B119" s="376"/>
      <c r="C119" s="376"/>
      <c r="D119" s="376"/>
      <c r="E119" s="376"/>
      <c r="F119" s="376"/>
      <c r="G119" s="376"/>
      <c r="H119" s="376"/>
      <c r="I119" s="376"/>
      <c r="J119" s="376"/>
      <c r="K119" s="387"/>
      <c r="M119" s="375"/>
      <c r="N119" s="374"/>
      <c r="O119" s="375"/>
      <c r="P119" s="375"/>
      <c r="Q119" s="375"/>
      <c r="R119" s="375"/>
      <c r="S119" s="375"/>
      <c r="T119" s="377"/>
    </row>
    <row r="120" spans="2:20">
      <c r="B120" s="376"/>
      <c r="C120" s="376"/>
      <c r="D120" s="376"/>
      <c r="E120" s="376"/>
      <c r="F120" s="376"/>
      <c r="G120" s="376"/>
      <c r="H120" s="376"/>
      <c r="I120" s="376"/>
      <c r="J120" s="376"/>
      <c r="K120" s="387"/>
      <c r="M120" s="375"/>
      <c r="N120" s="374"/>
      <c r="O120" s="375"/>
      <c r="P120" s="375"/>
      <c r="Q120" s="375"/>
      <c r="R120" s="375"/>
      <c r="S120" s="375"/>
      <c r="T120" s="377"/>
    </row>
    <row r="121" spans="2:20">
      <c r="B121" s="376"/>
      <c r="C121" s="376"/>
      <c r="D121" s="376"/>
      <c r="E121" s="376"/>
      <c r="F121" s="376"/>
      <c r="G121" s="376"/>
      <c r="H121" s="376"/>
      <c r="I121" s="376"/>
      <c r="J121" s="376"/>
      <c r="K121" s="387"/>
      <c r="M121" s="375"/>
      <c r="N121" s="374"/>
      <c r="O121" s="375"/>
      <c r="P121" s="375"/>
      <c r="Q121" s="375"/>
      <c r="R121" s="375"/>
      <c r="S121" s="375"/>
      <c r="T121" s="377"/>
    </row>
    <row r="122" spans="2:20">
      <c r="B122" s="376"/>
      <c r="C122" s="376"/>
      <c r="D122" s="376"/>
      <c r="E122" s="376"/>
      <c r="F122" s="376"/>
      <c r="G122" s="376"/>
      <c r="H122" s="376"/>
      <c r="I122" s="376"/>
      <c r="J122" s="376"/>
      <c r="K122" s="387"/>
      <c r="M122" s="375"/>
      <c r="N122" s="374"/>
      <c r="O122" s="375"/>
      <c r="P122" s="375"/>
      <c r="Q122" s="375"/>
      <c r="R122" s="375"/>
      <c r="S122" s="375"/>
      <c r="T122" s="377"/>
    </row>
    <row r="123" spans="2:20">
      <c r="B123" s="376"/>
      <c r="C123" s="376"/>
      <c r="D123" s="376"/>
      <c r="E123" s="376"/>
      <c r="F123" s="376"/>
      <c r="G123" s="376"/>
      <c r="H123" s="376"/>
      <c r="I123" s="376"/>
      <c r="J123" s="376"/>
      <c r="K123" s="387"/>
      <c r="M123" s="375"/>
      <c r="N123" s="374"/>
      <c r="O123" s="375"/>
      <c r="P123" s="375"/>
      <c r="Q123" s="375"/>
      <c r="R123" s="375"/>
      <c r="S123" s="375"/>
      <c r="T123" s="377"/>
    </row>
    <row r="124" spans="2:20">
      <c r="B124" s="376"/>
      <c r="C124" s="376"/>
      <c r="D124" s="376"/>
      <c r="E124" s="376"/>
      <c r="F124" s="376"/>
      <c r="G124" s="376"/>
      <c r="H124" s="376"/>
      <c r="I124" s="376"/>
      <c r="J124" s="376"/>
      <c r="K124" s="387"/>
      <c r="M124" s="375"/>
      <c r="N124" s="374"/>
      <c r="O124" s="375"/>
      <c r="P124" s="375"/>
      <c r="Q124" s="375"/>
      <c r="R124" s="375"/>
      <c r="S124" s="375"/>
      <c r="T124" s="377"/>
    </row>
    <row r="125" spans="2:20">
      <c r="B125" s="376"/>
      <c r="C125" s="376"/>
      <c r="D125" s="376"/>
      <c r="E125" s="376"/>
      <c r="F125" s="376"/>
      <c r="G125" s="376"/>
      <c r="H125" s="376"/>
      <c r="I125" s="376"/>
      <c r="J125" s="376"/>
      <c r="K125" s="387"/>
      <c r="M125" s="375"/>
      <c r="N125" s="374"/>
      <c r="O125" s="375"/>
      <c r="P125" s="375"/>
      <c r="Q125" s="375"/>
      <c r="R125" s="375"/>
      <c r="S125" s="375"/>
      <c r="T125" s="377"/>
    </row>
    <row r="126" spans="2:20">
      <c r="B126" s="376"/>
      <c r="C126" s="376"/>
      <c r="D126" s="376"/>
      <c r="E126" s="376"/>
      <c r="F126" s="376"/>
      <c r="G126" s="376"/>
      <c r="H126" s="376"/>
      <c r="I126" s="376"/>
      <c r="J126" s="376"/>
      <c r="K126" s="387"/>
      <c r="M126" s="375"/>
      <c r="N126" s="374"/>
      <c r="O126" s="375"/>
      <c r="P126" s="375"/>
      <c r="Q126" s="375"/>
      <c r="R126" s="375"/>
      <c r="S126" s="375"/>
      <c r="T126" s="377"/>
    </row>
    <row r="127" spans="2:20">
      <c r="B127" s="376"/>
      <c r="C127" s="376"/>
      <c r="D127" s="376"/>
      <c r="E127" s="376"/>
      <c r="F127" s="376"/>
      <c r="G127" s="376"/>
      <c r="H127" s="376"/>
      <c r="I127" s="376"/>
      <c r="J127" s="376"/>
      <c r="K127" s="387"/>
    </row>
    <row r="128" spans="2:20">
      <c r="B128" s="376"/>
      <c r="C128" s="376"/>
      <c r="D128" s="376"/>
      <c r="E128" s="376"/>
      <c r="F128" s="376"/>
      <c r="G128" s="376"/>
      <c r="H128" s="376"/>
      <c r="I128" s="376"/>
      <c r="J128" s="376"/>
      <c r="K128" s="387"/>
    </row>
    <row r="129" spans="2:11">
      <c r="B129" s="376"/>
      <c r="C129" s="376"/>
      <c r="D129" s="376"/>
      <c r="E129" s="376"/>
      <c r="F129" s="376"/>
      <c r="G129" s="376"/>
      <c r="H129" s="376"/>
      <c r="I129" s="376"/>
      <c r="J129" s="376"/>
      <c r="K129" s="387"/>
    </row>
    <row r="130" spans="2:11">
      <c r="B130" s="376"/>
      <c r="C130" s="376"/>
      <c r="D130" s="376"/>
      <c r="E130" s="376"/>
      <c r="F130" s="376"/>
      <c r="G130" s="376"/>
      <c r="H130" s="376"/>
      <c r="I130" s="376"/>
      <c r="J130" s="376"/>
      <c r="K130" s="387"/>
    </row>
    <row r="131" spans="2:11">
      <c r="B131" s="376"/>
      <c r="C131" s="376"/>
      <c r="D131" s="376"/>
      <c r="E131" s="376"/>
      <c r="F131" s="376"/>
      <c r="G131" s="376"/>
      <c r="H131" s="376"/>
      <c r="I131" s="376"/>
      <c r="J131" s="376"/>
      <c r="K131" s="387"/>
    </row>
    <row r="132" spans="2:11">
      <c r="B132" s="376"/>
      <c r="C132" s="376"/>
      <c r="D132" s="376"/>
      <c r="E132" s="376"/>
      <c r="F132" s="376"/>
      <c r="G132" s="376"/>
      <c r="H132" s="376"/>
      <c r="I132" s="376"/>
      <c r="J132" s="376"/>
      <c r="K132" s="387"/>
    </row>
    <row r="133" spans="2:11">
      <c r="B133" s="376"/>
      <c r="C133" s="376"/>
      <c r="D133" s="376"/>
      <c r="E133" s="376"/>
      <c r="F133" s="376"/>
      <c r="G133" s="376"/>
      <c r="H133" s="376"/>
      <c r="I133" s="376"/>
      <c r="J133" s="376"/>
      <c r="K133" s="387"/>
    </row>
    <row r="134" spans="2:11">
      <c r="B134" s="376"/>
      <c r="C134" s="376"/>
      <c r="D134" s="376"/>
      <c r="E134" s="376"/>
      <c r="F134" s="376"/>
      <c r="G134" s="376"/>
      <c r="H134" s="376"/>
      <c r="I134" s="376"/>
      <c r="J134" s="376"/>
      <c r="K134" s="387"/>
    </row>
    <row r="135" spans="2:11">
      <c r="B135" s="376"/>
      <c r="C135" s="376"/>
      <c r="D135" s="376"/>
      <c r="E135" s="376"/>
      <c r="F135" s="376"/>
      <c r="G135" s="376"/>
      <c r="H135" s="376"/>
      <c r="I135" s="376"/>
      <c r="J135" s="376"/>
      <c r="K135" s="387"/>
    </row>
    <row r="136" spans="2:11">
      <c r="B136" s="376"/>
      <c r="C136" s="376"/>
      <c r="D136" s="376"/>
      <c r="E136" s="376"/>
      <c r="F136" s="376"/>
      <c r="G136" s="376"/>
      <c r="H136" s="376"/>
      <c r="I136" s="376"/>
      <c r="J136" s="376"/>
      <c r="K136" s="387"/>
    </row>
    <row r="137" spans="2:11">
      <c r="B137" s="376"/>
      <c r="C137" s="376"/>
      <c r="D137" s="376"/>
      <c r="E137" s="376"/>
      <c r="F137" s="376"/>
      <c r="G137" s="376"/>
      <c r="H137" s="376"/>
      <c r="I137" s="376"/>
      <c r="J137" s="376"/>
      <c r="K137" s="387"/>
    </row>
    <row r="138" spans="2:11">
      <c r="B138" s="376"/>
      <c r="C138" s="376"/>
      <c r="D138" s="376"/>
      <c r="E138" s="376"/>
      <c r="F138" s="376"/>
      <c r="G138" s="376"/>
      <c r="H138" s="376"/>
      <c r="I138" s="376"/>
      <c r="J138" s="376"/>
      <c r="K138" s="387"/>
    </row>
    <row r="139" spans="2:11">
      <c r="B139" s="376"/>
      <c r="C139" s="376"/>
      <c r="D139" s="376"/>
      <c r="E139" s="376"/>
      <c r="F139" s="376"/>
      <c r="G139" s="376"/>
      <c r="H139" s="376"/>
      <c r="I139" s="376"/>
      <c r="J139" s="376"/>
      <c r="K139" s="387"/>
    </row>
    <row r="140" spans="2:11">
      <c r="B140" s="376"/>
      <c r="C140" s="376"/>
      <c r="D140" s="376"/>
      <c r="E140" s="376"/>
      <c r="F140" s="376"/>
      <c r="G140" s="376"/>
      <c r="H140" s="376"/>
      <c r="I140" s="376"/>
      <c r="J140" s="376"/>
      <c r="K140" s="387"/>
    </row>
    <row r="141" spans="2:11">
      <c r="B141" s="376"/>
      <c r="C141" s="376"/>
      <c r="D141" s="376"/>
      <c r="E141" s="376"/>
      <c r="F141" s="376"/>
      <c r="G141" s="376"/>
      <c r="H141" s="376"/>
      <c r="I141" s="376"/>
      <c r="J141" s="376"/>
      <c r="K141" s="387"/>
    </row>
    <row r="142" spans="2:11">
      <c r="B142" s="376"/>
      <c r="C142" s="376"/>
      <c r="D142" s="376"/>
      <c r="E142" s="376"/>
      <c r="F142" s="376"/>
      <c r="G142" s="376"/>
      <c r="H142" s="376"/>
      <c r="I142" s="376"/>
      <c r="J142" s="376"/>
      <c r="K142" s="387"/>
    </row>
    <row r="143" spans="2:11">
      <c r="B143" s="376"/>
      <c r="C143" s="376"/>
      <c r="D143" s="376"/>
      <c r="E143" s="376"/>
      <c r="F143" s="376"/>
      <c r="G143" s="376"/>
      <c r="H143" s="376"/>
      <c r="I143" s="376"/>
      <c r="J143" s="376"/>
      <c r="K143" s="387"/>
    </row>
    <row r="144" spans="2:11">
      <c r="B144" s="376"/>
      <c r="C144" s="376"/>
      <c r="D144" s="376"/>
      <c r="E144" s="376"/>
      <c r="F144" s="376"/>
      <c r="G144" s="376"/>
      <c r="H144" s="376"/>
      <c r="I144" s="376"/>
      <c r="J144" s="376"/>
      <c r="K144" s="387"/>
    </row>
    <row r="145" spans="2:11">
      <c r="B145" s="376"/>
      <c r="C145" s="376"/>
      <c r="D145" s="376"/>
      <c r="E145" s="376"/>
      <c r="F145" s="376"/>
      <c r="G145" s="376"/>
      <c r="H145" s="376"/>
      <c r="I145" s="376"/>
      <c r="J145" s="376"/>
      <c r="K145" s="387"/>
    </row>
    <row r="146" spans="2:11">
      <c r="B146" s="376"/>
      <c r="C146" s="376"/>
      <c r="D146" s="376"/>
      <c r="E146" s="376"/>
      <c r="F146" s="376"/>
      <c r="G146" s="376"/>
      <c r="H146" s="376"/>
      <c r="I146" s="376"/>
      <c r="J146" s="376"/>
      <c r="K146" s="387"/>
    </row>
    <row r="147" spans="2:11">
      <c r="B147" s="376"/>
      <c r="C147" s="376"/>
      <c r="D147" s="376"/>
      <c r="E147" s="376"/>
      <c r="F147" s="376"/>
      <c r="G147" s="376"/>
      <c r="H147" s="376"/>
      <c r="I147" s="376"/>
      <c r="J147" s="376"/>
      <c r="K147" s="387"/>
    </row>
    <row r="148" spans="2:11">
      <c r="B148" s="376"/>
      <c r="C148" s="376"/>
      <c r="D148" s="376"/>
      <c r="E148" s="376"/>
      <c r="F148" s="376"/>
      <c r="G148" s="376"/>
      <c r="H148" s="376"/>
      <c r="I148" s="376"/>
      <c r="J148" s="376"/>
      <c r="K148" s="387"/>
    </row>
    <row r="149" spans="2:11">
      <c r="B149" s="376"/>
      <c r="C149" s="376"/>
      <c r="D149" s="376"/>
      <c r="E149" s="376"/>
      <c r="F149" s="376"/>
      <c r="G149" s="376"/>
      <c r="H149" s="376"/>
      <c r="I149" s="376"/>
      <c r="J149" s="376"/>
      <c r="K149" s="387"/>
    </row>
    <row r="150" spans="2:11">
      <c r="B150" s="376"/>
      <c r="C150" s="376"/>
      <c r="D150" s="376"/>
      <c r="E150" s="376"/>
      <c r="F150" s="376"/>
      <c r="G150" s="376"/>
      <c r="H150" s="376"/>
      <c r="I150" s="376"/>
      <c r="J150" s="376"/>
      <c r="K150" s="387"/>
    </row>
    <row r="151" spans="2:11">
      <c r="B151" s="376"/>
      <c r="C151" s="376"/>
      <c r="D151" s="376"/>
      <c r="E151" s="376"/>
      <c r="F151" s="376"/>
      <c r="G151" s="376"/>
      <c r="H151" s="376"/>
      <c r="I151" s="376"/>
      <c r="J151" s="376"/>
      <c r="K151" s="387"/>
    </row>
    <row r="152" spans="2:11">
      <c r="B152" s="376"/>
      <c r="C152" s="376"/>
      <c r="D152" s="376"/>
      <c r="E152" s="376"/>
      <c r="F152" s="376"/>
      <c r="G152" s="376"/>
      <c r="H152" s="376"/>
      <c r="I152" s="376"/>
      <c r="J152" s="376"/>
      <c r="K152" s="387"/>
    </row>
    <row r="153" spans="2:11">
      <c r="B153" s="376"/>
      <c r="C153" s="376"/>
      <c r="D153" s="376"/>
      <c r="E153" s="376"/>
      <c r="F153" s="376"/>
      <c r="G153" s="376"/>
      <c r="H153" s="376"/>
      <c r="I153" s="376"/>
      <c r="J153" s="376"/>
      <c r="K153" s="387"/>
    </row>
    <row r="154" spans="2:11">
      <c r="B154" s="376"/>
      <c r="C154" s="376"/>
      <c r="D154" s="376"/>
      <c r="E154" s="376"/>
      <c r="F154" s="376"/>
      <c r="G154" s="376"/>
      <c r="H154" s="376"/>
      <c r="I154" s="376"/>
      <c r="J154" s="376"/>
      <c r="K154" s="387"/>
    </row>
    <row r="155" spans="2:11">
      <c r="B155" s="376"/>
      <c r="C155" s="376"/>
      <c r="D155" s="376"/>
      <c r="E155" s="376"/>
      <c r="F155" s="376"/>
      <c r="G155" s="376"/>
      <c r="H155" s="376"/>
      <c r="I155" s="376"/>
      <c r="J155" s="376"/>
      <c r="K155" s="387"/>
    </row>
    <row r="156" spans="2:11">
      <c r="B156" s="376"/>
      <c r="C156" s="376"/>
      <c r="D156" s="376"/>
      <c r="E156" s="376"/>
      <c r="F156" s="376"/>
      <c r="G156" s="376"/>
      <c r="H156" s="376"/>
      <c r="I156" s="376"/>
      <c r="J156" s="376"/>
      <c r="K156" s="387"/>
    </row>
    <row r="157" spans="2:11">
      <c r="B157" s="376"/>
      <c r="C157" s="376"/>
      <c r="D157" s="376"/>
      <c r="E157" s="376"/>
      <c r="F157" s="376"/>
      <c r="G157" s="376"/>
      <c r="H157" s="376"/>
      <c r="I157" s="376"/>
      <c r="J157" s="376"/>
      <c r="K157" s="387"/>
    </row>
    <row r="158" spans="2:11">
      <c r="B158" s="376"/>
      <c r="C158" s="376"/>
      <c r="D158" s="376"/>
      <c r="E158" s="376"/>
      <c r="F158" s="376"/>
      <c r="G158" s="376"/>
      <c r="H158" s="376"/>
      <c r="I158" s="376"/>
      <c r="J158" s="376"/>
      <c r="K158" s="387"/>
    </row>
    <row r="159" spans="2:11">
      <c r="B159" s="376"/>
      <c r="C159" s="376"/>
      <c r="D159" s="376"/>
      <c r="E159" s="376"/>
      <c r="F159" s="376"/>
      <c r="G159" s="376"/>
      <c r="H159" s="376"/>
      <c r="I159" s="376"/>
      <c r="J159" s="376"/>
      <c r="K159" s="387"/>
    </row>
    <row r="160" spans="2:11">
      <c r="B160" s="376"/>
      <c r="C160" s="376"/>
      <c r="D160" s="376"/>
      <c r="E160" s="376"/>
      <c r="F160" s="376"/>
      <c r="G160" s="376"/>
      <c r="H160" s="376"/>
      <c r="I160" s="376"/>
      <c r="J160" s="376"/>
      <c r="K160" s="387"/>
    </row>
    <row r="161" spans="2:11">
      <c r="B161" s="376"/>
      <c r="C161" s="376"/>
      <c r="D161" s="376"/>
      <c r="E161" s="376"/>
      <c r="F161" s="376"/>
      <c r="G161" s="376"/>
      <c r="H161" s="376"/>
      <c r="I161" s="376"/>
      <c r="J161" s="376"/>
      <c r="K161" s="387"/>
    </row>
    <row r="162" spans="2:11">
      <c r="B162" s="376"/>
      <c r="C162" s="376"/>
      <c r="D162" s="376"/>
      <c r="E162" s="376"/>
      <c r="F162" s="376"/>
      <c r="G162" s="376"/>
      <c r="H162" s="376"/>
      <c r="I162" s="376"/>
      <c r="J162" s="376"/>
      <c r="K162" s="387"/>
    </row>
    <row r="163" spans="2:11">
      <c r="B163" s="376"/>
      <c r="C163" s="376"/>
      <c r="D163" s="376"/>
      <c r="E163" s="376"/>
      <c r="F163" s="376"/>
      <c r="G163" s="376"/>
      <c r="H163" s="376"/>
      <c r="I163" s="376"/>
      <c r="J163" s="376"/>
      <c r="K163" s="387"/>
    </row>
    <row r="164" spans="2:11">
      <c r="B164" s="376"/>
      <c r="C164" s="376"/>
      <c r="D164" s="376"/>
      <c r="E164" s="376"/>
      <c r="F164" s="376"/>
      <c r="G164" s="376"/>
      <c r="H164" s="376"/>
      <c r="I164" s="376"/>
      <c r="J164" s="376"/>
      <c r="K164" s="387"/>
    </row>
    <row r="165" spans="2:11">
      <c r="B165" s="376"/>
      <c r="C165" s="376"/>
      <c r="D165" s="376"/>
      <c r="E165" s="376"/>
      <c r="F165" s="376"/>
      <c r="G165" s="376"/>
      <c r="H165" s="376"/>
      <c r="I165" s="376"/>
      <c r="J165" s="376"/>
      <c r="K165" s="387"/>
    </row>
    <row r="166" spans="2:11">
      <c r="B166" s="376"/>
      <c r="C166" s="376"/>
      <c r="D166" s="376"/>
      <c r="E166" s="376"/>
      <c r="F166" s="376"/>
      <c r="G166" s="376"/>
      <c r="H166" s="376"/>
      <c r="I166" s="376"/>
      <c r="J166" s="376"/>
      <c r="K166" s="387"/>
    </row>
    <row r="167" spans="2:11">
      <c r="B167" s="376"/>
      <c r="C167" s="376"/>
      <c r="D167" s="376"/>
      <c r="E167" s="376"/>
      <c r="F167" s="376"/>
      <c r="G167" s="376"/>
      <c r="H167" s="376"/>
      <c r="I167" s="376"/>
      <c r="J167" s="376"/>
      <c r="K167" s="387"/>
    </row>
    <row r="168" spans="2:11">
      <c r="B168" s="376"/>
      <c r="C168" s="376"/>
      <c r="D168" s="376"/>
      <c r="E168" s="376"/>
      <c r="F168" s="376"/>
      <c r="G168" s="376"/>
      <c r="H168" s="376"/>
      <c r="I168" s="376"/>
      <c r="J168" s="376"/>
      <c r="K168" s="387"/>
    </row>
    <row r="169" spans="2:11">
      <c r="B169" s="376"/>
      <c r="C169" s="376"/>
      <c r="D169" s="376"/>
      <c r="E169" s="376"/>
      <c r="F169" s="376"/>
      <c r="G169" s="376"/>
      <c r="H169" s="376"/>
      <c r="I169" s="376"/>
      <c r="J169" s="376"/>
      <c r="K169" s="387"/>
    </row>
    <row r="170" spans="2:11">
      <c r="B170" s="376"/>
      <c r="C170" s="376"/>
      <c r="D170" s="376"/>
      <c r="E170" s="376"/>
      <c r="F170" s="376"/>
      <c r="G170" s="376"/>
      <c r="H170" s="376"/>
      <c r="I170" s="376"/>
      <c r="J170" s="376"/>
      <c r="K170" s="387"/>
    </row>
    <row r="171" spans="2:11">
      <c r="B171" s="376"/>
      <c r="C171" s="376"/>
      <c r="D171" s="376"/>
      <c r="E171" s="376"/>
      <c r="F171" s="376"/>
      <c r="G171" s="376"/>
      <c r="H171" s="376"/>
      <c r="I171" s="376"/>
      <c r="J171" s="376"/>
      <c r="K171" s="387"/>
    </row>
    <row r="172" spans="2:11">
      <c r="B172" s="376"/>
      <c r="C172" s="376"/>
      <c r="D172" s="376"/>
      <c r="E172" s="376"/>
      <c r="F172" s="376"/>
      <c r="G172" s="376"/>
      <c r="H172" s="376"/>
      <c r="I172" s="376"/>
      <c r="J172" s="376"/>
      <c r="K172" s="387"/>
    </row>
    <row r="173" spans="2:11">
      <c r="B173" s="376"/>
      <c r="C173" s="376"/>
      <c r="D173" s="376"/>
      <c r="E173" s="376"/>
      <c r="F173" s="376"/>
      <c r="G173" s="376"/>
      <c r="H173" s="376"/>
      <c r="I173" s="376"/>
      <c r="J173" s="376"/>
      <c r="K173" s="387"/>
    </row>
    <row r="174" spans="2:11">
      <c r="B174" s="376"/>
      <c r="C174" s="376"/>
      <c r="D174" s="376"/>
      <c r="E174" s="376"/>
      <c r="F174" s="376"/>
      <c r="G174" s="376"/>
      <c r="H174" s="376"/>
      <c r="I174" s="376"/>
      <c r="J174" s="376"/>
      <c r="K174" s="387"/>
    </row>
    <row r="175" spans="2:11">
      <c r="B175" s="376"/>
      <c r="C175" s="376"/>
      <c r="D175" s="376"/>
      <c r="E175" s="376"/>
      <c r="F175" s="376"/>
      <c r="G175" s="376"/>
      <c r="H175" s="376"/>
      <c r="I175" s="376"/>
      <c r="J175" s="376"/>
      <c r="K175" s="387"/>
    </row>
    <row r="176" spans="2:11">
      <c r="B176" s="376"/>
      <c r="C176" s="376"/>
      <c r="D176" s="376"/>
      <c r="E176" s="376"/>
      <c r="F176" s="376"/>
      <c r="G176" s="376"/>
      <c r="H176" s="376"/>
      <c r="I176" s="376"/>
      <c r="J176" s="376"/>
      <c r="K176" s="387"/>
    </row>
    <row r="177" spans="2:11">
      <c r="B177" s="376"/>
      <c r="C177" s="376"/>
      <c r="D177" s="376"/>
      <c r="E177" s="376"/>
      <c r="F177" s="376"/>
      <c r="G177" s="376"/>
      <c r="H177" s="376"/>
      <c r="I177" s="376"/>
      <c r="J177" s="376"/>
      <c r="K177" s="387"/>
    </row>
    <row r="178" spans="2:11">
      <c r="B178" s="376"/>
      <c r="C178" s="376"/>
      <c r="D178" s="376"/>
      <c r="E178" s="376"/>
      <c r="F178" s="376"/>
      <c r="G178" s="376"/>
      <c r="H178" s="376"/>
      <c r="I178" s="376"/>
      <c r="J178" s="376"/>
      <c r="K178" s="387"/>
    </row>
    <row r="179" spans="2:11">
      <c r="B179" s="376"/>
      <c r="C179" s="376"/>
      <c r="D179" s="376"/>
      <c r="E179" s="376"/>
      <c r="F179" s="376"/>
      <c r="G179" s="376"/>
      <c r="H179" s="376"/>
      <c r="I179" s="376"/>
      <c r="J179" s="376"/>
      <c r="K179" s="387"/>
    </row>
    <row r="180" spans="2:11">
      <c r="B180" s="376"/>
      <c r="C180" s="376"/>
      <c r="D180" s="376"/>
      <c r="E180" s="376"/>
      <c r="F180" s="376"/>
      <c r="G180" s="376"/>
      <c r="H180" s="376"/>
      <c r="I180" s="376"/>
      <c r="J180" s="376"/>
      <c r="K180" s="387"/>
    </row>
    <row r="181" spans="2:11">
      <c r="B181" s="376"/>
      <c r="C181" s="376"/>
      <c r="D181" s="376"/>
      <c r="E181" s="376"/>
      <c r="F181" s="376"/>
      <c r="G181" s="376"/>
      <c r="H181" s="376"/>
      <c r="I181" s="376"/>
      <c r="J181" s="376"/>
      <c r="K181" s="387"/>
    </row>
    <row r="182" spans="2:11">
      <c r="B182" s="376"/>
      <c r="C182" s="376"/>
      <c r="D182" s="376"/>
      <c r="E182" s="376"/>
      <c r="F182" s="376"/>
      <c r="G182" s="376"/>
      <c r="H182" s="376"/>
      <c r="I182" s="376"/>
      <c r="J182" s="376"/>
      <c r="K182" s="387"/>
    </row>
    <row r="183" spans="2:11">
      <c r="B183" s="376"/>
      <c r="C183" s="376"/>
      <c r="D183" s="376"/>
      <c r="E183" s="376"/>
      <c r="F183" s="376"/>
      <c r="G183" s="376"/>
      <c r="H183" s="376"/>
      <c r="I183" s="376"/>
      <c r="J183" s="376"/>
      <c r="K183" s="387"/>
    </row>
    <row r="184" spans="2:11">
      <c r="B184" s="376"/>
      <c r="C184" s="376"/>
      <c r="D184" s="376"/>
      <c r="E184" s="376"/>
      <c r="F184" s="376"/>
      <c r="G184" s="376"/>
      <c r="H184" s="376"/>
      <c r="I184" s="376"/>
      <c r="J184" s="376"/>
      <c r="K184" s="387"/>
    </row>
    <row r="185" spans="2:11">
      <c r="B185" s="376"/>
      <c r="C185" s="376"/>
      <c r="D185" s="376"/>
      <c r="E185" s="376"/>
      <c r="F185" s="376"/>
      <c r="G185" s="376"/>
      <c r="H185" s="376"/>
      <c r="I185" s="376"/>
      <c r="J185" s="376"/>
      <c r="K185" s="387"/>
    </row>
    <row r="186" spans="2:11">
      <c r="B186" s="376"/>
      <c r="C186" s="376"/>
      <c r="D186" s="376"/>
      <c r="E186" s="376"/>
      <c r="F186" s="376"/>
      <c r="G186" s="376"/>
      <c r="H186" s="376"/>
      <c r="I186" s="376"/>
      <c r="J186" s="376"/>
      <c r="K186" s="387"/>
    </row>
    <row r="187" spans="2:11">
      <c r="B187" s="376"/>
      <c r="C187" s="376"/>
      <c r="D187" s="376"/>
      <c r="E187" s="376"/>
      <c r="F187" s="376"/>
      <c r="G187" s="376"/>
      <c r="H187" s="376"/>
      <c r="I187" s="376"/>
      <c r="J187" s="376"/>
      <c r="K187" s="387"/>
    </row>
    <row r="188" spans="2:11">
      <c r="B188" s="376"/>
      <c r="C188" s="376"/>
      <c r="D188" s="376"/>
      <c r="E188" s="376"/>
      <c r="F188" s="376"/>
      <c r="G188" s="376"/>
      <c r="H188" s="376"/>
      <c r="I188" s="376"/>
      <c r="J188" s="376"/>
      <c r="K188" s="387"/>
    </row>
    <row r="189" spans="2:11">
      <c r="B189" s="376"/>
      <c r="C189" s="376"/>
      <c r="D189" s="376"/>
      <c r="E189" s="376"/>
      <c r="F189" s="376"/>
      <c r="G189" s="376"/>
      <c r="H189" s="376"/>
      <c r="I189" s="376"/>
      <c r="J189" s="376"/>
      <c r="K189" s="387"/>
    </row>
    <row r="190" spans="2:11">
      <c r="B190" s="376"/>
      <c r="C190" s="376"/>
      <c r="D190" s="376"/>
      <c r="E190" s="376"/>
      <c r="F190" s="376"/>
      <c r="G190" s="376"/>
      <c r="H190" s="376"/>
      <c r="I190" s="376"/>
      <c r="J190" s="376"/>
      <c r="K190" s="387"/>
    </row>
    <row r="191" spans="2:11">
      <c r="B191" s="376"/>
      <c r="C191" s="376"/>
      <c r="D191" s="376"/>
      <c r="E191" s="376"/>
      <c r="F191" s="376"/>
      <c r="G191" s="376"/>
      <c r="H191" s="376"/>
      <c r="I191" s="376"/>
      <c r="J191" s="376"/>
      <c r="K191" s="387"/>
    </row>
    <row r="192" spans="2:11">
      <c r="B192" s="376"/>
      <c r="C192" s="376"/>
      <c r="D192" s="376"/>
      <c r="E192" s="376"/>
      <c r="F192" s="376"/>
      <c r="G192" s="376"/>
      <c r="H192" s="376"/>
      <c r="I192" s="376"/>
      <c r="J192" s="376"/>
      <c r="K192" s="387"/>
    </row>
    <row r="193" spans="2:11">
      <c r="B193" s="376"/>
      <c r="C193" s="376"/>
      <c r="D193" s="376"/>
      <c r="E193" s="376"/>
      <c r="F193" s="376"/>
      <c r="G193" s="376"/>
      <c r="H193" s="376"/>
      <c r="I193" s="376"/>
      <c r="J193" s="376"/>
      <c r="K193" s="387"/>
    </row>
    <row r="194" spans="2:11">
      <c r="B194" s="376"/>
      <c r="C194" s="376"/>
      <c r="D194" s="376"/>
      <c r="E194" s="376"/>
      <c r="F194" s="376"/>
      <c r="G194" s="376"/>
      <c r="H194" s="376"/>
      <c r="I194" s="376"/>
      <c r="J194" s="376"/>
      <c r="K194" s="387"/>
    </row>
  </sheetData>
  <sortState xmlns:xlrd2="http://schemas.microsoft.com/office/spreadsheetml/2017/richdata2" ref="B6:J8">
    <sortCondition descending="1" ref="B6:B8"/>
  </sortState>
  <mergeCells count="4">
    <mergeCell ref="M1:T1"/>
    <mergeCell ref="B27:K27"/>
    <mergeCell ref="C1:J1"/>
    <mergeCell ref="C14:J14"/>
  </mergeCells>
  <phoneticPr fontId="0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66" pageOrder="overThenDown" orientation="portrait" verticalDpi="300" r:id="rId1"/>
  <headerFooter alignWithMargins="0"/>
  <colBreaks count="1" manualBreakCount="1"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T &amp; C ROOFING PREM</vt:lpstr>
      <vt:lpstr>PREM STATS</vt:lpstr>
      <vt:lpstr>LOGICALIS 1ST</vt:lpstr>
      <vt:lpstr>1ST STATS</vt:lpstr>
      <vt:lpstr>CHEMMYS 2ND</vt:lpstr>
      <vt:lpstr>2ND STATS</vt:lpstr>
      <vt:lpstr>KNIGHTS 3RD</vt:lpstr>
      <vt:lpstr>3RD STATS</vt:lpstr>
      <vt:lpstr>IND BILLIARDS LGE</vt:lpstr>
      <vt:lpstr>Gsy Press tables</vt:lpstr>
      <vt:lpstr>'CHEMMYS 2ND'!Print_Area</vt:lpstr>
      <vt:lpstr>'IND BILLIARDS LGE'!Print_Area</vt:lpstr>
      <vt:lpstr>'KNIGHTS 3RD'!Print_Area</vt:lpstr>
      <vt:lpstr>'LOGICALIS 1ST'!Print_Area</vt:lpstr>
      <vt:lpstr>'T &amp; C ROOFING PREM'!Print_Area</vt:lpstr>
      <vt:lpstr>'1ST STATS'!Print_Titles</vt:lpstr>
      <vt:lpstr>'2ND STATS'!Print_Titles</vt:lpstr>
      <vt:lpstr>'3RD STATS'!Print_Titles</vt:lpstr>
      <vt:lpstr>'PREM STATS'!Print_Titles</vt:lpstr>
    </vt:vector>
  </TitlesOfParts>
  <Company>Specsavers Optical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Specsavers Optical Group</dc:creator>
  <cp:lastModifiedBy>Martin Robert</cp:lastModifiedBy>
  <cp:lastPrinted>2015-11-13T16:13:55Z</cp:lastPrinted>
  <dcterms:created xsi:type="dcterms:W3CDTF">2008-06-13T11:25:57Z</dcterms:created>
  <dcterms:modified xsi:type="dcterms:W3CDTF">2024-03-24T20:00:48Z</dcterms:modified>
</cp:coreProperties>
</file>